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tables/table49.xml" ContentType="application/vnd.openxmlformats-officedocument.spreadsheetml.table+xml"/>
  <Override PartName="/xl/tables/table50.xml" ContentType="application/vnd.openxmlformats-officedocument.spreadsheetml.table+xml"/>
  <Override PartName="/xl/tables/table51.xml" ContentType="application/vnd.openxmlformats-officedocument.spreadsheetml.table+xml"/>
  <Override PartName="/xl/tables/table52.xml" ContentType="application/vnd.openxmlformats-officedocument.spreadsheetml.table+xml"/>
  <Override PartName="/xl/tables/table53.xml" ContentType="application/vnd.openxmlformats-officedocument.spreadsheetml.table+xml"/>
  <Override PartName="/xl/tables/table54.xml" ContentType="application/vnd.openxmlformats-officedocument.spreadsheetml.table+xml"/>
  <Override PartName="/xl/tables/table55.xml" ContentType="application/vnd.openxmlformats-officedocument.spreadsheetml.table+xml"/>
  <Override PartName="/xl/tables/table56.xml" ContentType="application/vnd.openxmlformats-officedocument.spreadsheetml.table+xml"/>
  <Override PartName="/xl/tables/table57.xml" ContentType="application/vnd.openxmlformats-officedocument.spreadsheetml.table+xml"/>
  <Override PartName="/xl/tables/table58.xml" ContentType="application/vnd.openxmlformats-officedocument.spreadsheetml.table+xml"/>
  <Override PartName="/xl/tables/table59.xml" ContentType="application/vnd.openxmlformats-officedocument.spreadsheetml.table+xml"/>
  <Override PartName="/xl/tables/table60.xml" ContentType="application/vnd.openxmlformats-officedocument.spreadsheetml.table+xml"/>
  <Override PartName="/xl/tables/table61.xml" ContentType="application/vnd.openxmlformats-officedocument.spreadsheetml.table+xml"/>
  <Override PartName="/xl/tables/table62.xml" ContentType="application/vnd.openxmlformats-officedocument.spreadsheetml.table+xml"/>
  <Override PartName="/xl/tables/table63.xml" ContentType="application/vnd.openxmlformats-officedocument.spreadsheetml.table+xml"/>
  <Override PartName="/xl/tables/table64.xml" ContentType="application/vnd.openxmlformats-officedocument.spreadsheetml.table+xml"/>
  <Override PartName="/xl/tables/table65.xml" ContentType="application/vnd.openxmlformats-officedocument.spreadsheetml.table+xml"/>
  <Override PartName="/xl/tables/table66.xml" ContentType="application/vnd.openxmlformats-officedocument.spreadsheetml.table+xml"/>
  <Override PartName="/xl/tables/table67.xml" ContentType="application/vnd.openxmlformats-officedocument.spreadsheetml.table+xml"/>
  <Override PartName="/xl/tables/table68.xml" ContentType="application/vnd.openxmlformats-officedocument.spreadsheetml.table+xml"/>
  <Override PartName="/xl/tables/table69.xml" ContentType="application/vnd.openxmlformats-officedocument.spreadsheetml.table+xml"/>
  <Override PartName="/xl/tables/table70.xml" ContentType="application/vnd.openxmlformats-officedocument.spreadsheetml.table+xml"/>
  <Override PartName="/xl/tables/table71.xml" ContentType="application/vnd.openxmlformats-officedocument.spreadsheetml.table+xml"/>
  <Override PartName="/xl/tables/table72.xml" ContentType="application/vnd.openxmlformats-officedocument.spreadsheetml.table+xml"/>
  <Override PartName="/xl/tables/table73.xml" ContentType="application/vnd.openxmlformats-officedocument.spreadsheetml.table+xml"/>
  <Override PartName="/xl/tables/table74.xml" ContentType="application/vnd.openxmlformats-officedocument.spreadsheetml.table+xml"/>
  <Override PartName="/xl/tables/table75.xml" ContentType="application/vnd.openxmlformats-officedocument.spreadsheetml.table+xml"/>
  <Override PartName="/xl/tables/table76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0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scritorio\SIGCMA\SIGCMA 2024\MATRIZ DE RIESGOS GFP\CUADRO LIQUIDADOR DE RETENCIONES\"/>
    </mc:Choice>
  </mc:AlternateContent>
  <xr:revisionPtr revIDLastSave="0" documentId="8_{0C63BCAB-E691-40E2-BB36-08BB9E6A10E0}" xr6:coauthVersionLast="47" xr6:coauthVersionMax="47" xr10:uidLastSave="{00000000-0000-0000-0000-000000000000}"/>
  <bookViews>
    <workbookView xWindow="-120" yWindow="-120" windowWidth="29040" windowHeight="15840" tabRatio="881" xr2:uid="{3FCE6648-1DE6-4AE0-859D-8A8C12A752CC}"/>
  </bookViews>
  <sheets>
    <sheet name="OBRA" sheetId="5" r:id="rId1"/>
    <sheet name="Compras y servicios" sheetId="17" r:id="rId2"/>
    <sheet name="Hoja3" sheetId="20" state="hidden" r:id="rId3"/>
    <sheet name="Tarifas validar " sheetId="18" r:id="rId4"/>
    <sheet name="AIU UNION TEMPORAL SERVISEAMOS" sheetId="21" r:id="rId5"/>
    <sheet name="ARREN CONSORCIO SAN BONI" sheetId="22" r:id="rId6"/>
    <sheet name="ARREN CONSORCIO SAN BONI (2)" sheetId="23" r:id="rId7"/>
    <sheet name="AIU UNION TEMP. SERVISEA E06-27" sheetId="24" r:id="rId8"/>
    <sheet name="ARREN CONSOR.SAN BONI 2776 P1" sheetId="25" r:id="rId9"/>
    <sheet name="ARREN CONSOR.SAN BONI 2776 P2" sheetId="26" r:id="rId10"/>
    <sheet name="AZIMUT VIGILANCIA FRA.853" sheetId="28" r:id="rId11"/>
    <sheet name="Jorge Enrique Ortiz" sheetId="29" r:id="rId12"/>
    <sheet name="JAIME EDUARDO BRAVO REYES" sheetId="30" r:id="rId13"/>
    <sheet name="ARENDA.STRATEGIK" sheetId="31" r:id="rId14"/>
    <sheet name="ARREN CONSOR.SAN BONI 2901" sheetId="32" r:id="rId15"/>
    <sheet name="FED.NAL DE CAFETEROS" sheetId="33" r:id="rId16"/>
    <sheet name="JUNTA DE ACCION COMUNAL" sheetId="34" r:id="rId17"/>
    <sheet name="JUNTA DE ACCION COMUNAL (2)" sheetId="35" r:id="rId18"/>
    <sheet name="AREN.INTERAMERICANA" sheetId="36" r:id="rId19"/>
    <sheet name="AREN.PARROQUIA NUESTRA SRA CHIQ" sheetId="37" r:id="rId20"/>
    <sheet name="ARREND.LIBARDO BUSTOS" sheetId="38" r:id="rId21"/>
    <sheet name="ARREND.INVERS.LAURA NATALY" sheetId="39" r:id="rId22"/>
    <sheet name="ARREND.SARA ZULEMA PALOMAR" sheetId="40" r:id="rId23"/>
    <sheet name="ARREND.ESCOBAR Y ARIAS" sheetId="41" r:id="rId24"/>
    <sheet name="MITSUBISHI-SER.MTO ASCENSORES" sheetId="42" r:id="rId25"/>
    <sheet name="ARREND.ESCOBAR Y ARIAS (2)" sheetId="43" r:id="rId26"/>
    <sheet name="ORGANIZ. TERPEL" sheetId="44" r:id="rId27"/>
    <sheet name="AIU UNION TEMP. SERVISEA E06-34" sheetId="45" r:id="rId28"/>
    <sheet name="Hoja2" sheetId="46" r:id="rId29"/>
    <sheet name="AIU UNION TEMP. SERVISEA E06-33" sheetId="47" r:id="rId30"/>
    <sheet name="AZIMUT VIGILANCIA FRA.FE872" sheetId="48" r:id="rId31"/>
    <sheet name="MEGAPROYECTOS" sheetId="49" r:id="rId32"/>
    <sheet name="FABIONEL ACOSTA ABRIL24" sheetId="50" r:id="rId33"/>
    <sheet name="AIU UNION TEMP.SERVIASEA E06-19" sheetId="51" r:id="rId34"/>
    <sheet name="PYP COMPRA COMP" sheetId="52" r:id="rId35"/>
    <sheet name="PYP COMPRA COMP (1)" sheetId="53" r:id="rId36"/>
    <sheet name="PYP COMPRA COMP (2)" sheetId="54" r:id="rId37"/>
    <sheet name="PYP COMPRA COMP (3)" sheetId="55" r:id="rId38"/>
    <sheet name="ORGANIZ. TERPEL." sheetId="56" r:id="rId39"/>
    <sheet name="ARENDA.STRATEGIK-ABRIL" sheetId="57" r:id="rId40"/>
  </sheets>
  <definedNames>
    <definedName name="_xlnm.Print_Area" localSheetId="7">'AIU UNION TEMP. SERVISEA E06-27'!$A$1:$K$31</definedName>
    <definedName name="_xlnm.Print_Area" localSheetId="29">'AIU UNION TEMP. SERVISEA E06-33'!$A$1:$K$31</definedName>
    <definedName name="_xlnm.Print_Area" localSheetId="27">'AIU UNION TEMP. SERVISEA E06-34'!$A$1:$K$31</definedName>
    <definedName name="_xlnm.Print_Area" localSheetId="33">'AIU UNION TEMP.SERVIASEA E06-19'!$A$1:$K$31</definedName>
    <definedName name="_xlnm.Print_Area" localSheetId="4">'AIU UNION TEMPORAL SERVISEAMOS'!$A$1:$K$31</definedName>
    <definedName name="_xlnm.Print_Area" localSheetId="18">AREN.INTERAMERICANA!$A$1:$K$33</definedName>
    <definedName name="_xlnm.Print_Area" localSheetId="19">'AREN.PARROQUIA NUESTRA SRA CHIQ'!$A$1:$K$33</definedName>
    <definedName name="_xlnm.Print_Area" localSheetId="13">ARENDA.STRATEGIK!$A$1:$K$33</definedName>
    <definedName name="_xlnm.Print_Area" localSheetId="39">'ARENDA.STRATEGIK-ABRIL'!$A$1:$K$33</definedName>
    <definedName name="_xlnm.Print_Area" localSheetId="8">'ARREN CONSOR.SAN BONI 2776 P1'!$A$1:$K$33</definedName>
    <definedName name="_xlnm.Print_Area" localSheetId="9">'ARREN CONSOR.SAN BONI 2776 P2'!$A$1:$K$33</definedName>
    <definedName name="_xlnm.Print_Area" localSheetId="14">'ARREN CONSOR.SAN BONI 2901'!$A$1:$K$33</definedName>
    <definedName name="_xlnm.Print_Area" localSheetId="5">'ARREN CONSORCIO SAN BONI'!$A$1:$K$33</definedName>
    <definedName name="_xlnm.Print_Area" localSheetId="6">'ARREN CONSORCIO SAN BONI (2)'!$A$1:$K$33</definedName>
    <definedName name="_xlnm.Print_Area" localSheetId="23">'ARREND.ESCOBAR Y ARIAS'!$A$1:$K$33</definedName>
    <definedName name="_xlnm.Print_Area" localSheetId="25">'ARREND.ESCOBAR Y ARIAS (2)'!$A$1:$K$33</definedName>
    <definedName name="_xlnm.Print_Area" localSheetId="21">'ARREND.INVERS.LAURA NATALY'!$A$1:$K$33</definedName>
    <definedName name="_xlnm.Print_Area" localSheetId="20">'ARREND.LIBARDO BUSTOS'!$A$1:$K$33</definedName>
    <definedName name="_xlnm.Print_Area" localSheetId="22">'ARREND.SARA ZULEMA PALOMAR'!$A$1:$K$33</definedName>
    <definedName name="_xlnm.Print_Area" localSheetId="10">'AZIMUT VIGILANCIA FRA.853'!$A$1:$K$31</definedName>
    <definedName name="_xlnm.Print_Area" localSheetId="30">'AZIMUT VIGILANCIA FRA.FE872'!$A$1:$K$31</definedName>
    <definedName name="_xlnm.Print_Area" localSheetId="1">'Compras y servicios'!$A$1:$K$33</definedName>
    <definedName name="_xlnm.Print_Area" localSheetId="32">'FABIONEL ACOSTA ABRIL24'!$A$1:$K$33</definedName>
    <definedName name="_xlnm.Print_Area" localSheetId="15">'FED.NAL DE CAFETEROS'!$A$1:$K$33</definedName>
    <definedName name="_xlnm.Print_Area" localSheetId="12">'JAIME EDUARDO BRAVO REYES'!$A$1:$K$33</definedName>
    <definedName name="_xlnm.Print_Area" localSheetId="11">'Jorge Enrique Ortiz'!$A$1:$K$33</definedName>
    <definedName name="_xlnm.Print_Area" localSheetId="16">'JUNTA DE ACCION COMUNAL'!$A$1:$K$33</definedName>
    <definedName name="_xlnm.Print_Area" localSheetId="17">'JUNTA DE ACCION COMUNAL (2)'!$A$1:$K$33</definedName>
    <definedName name="_xlnm.Print_Area" localSheetId="31">MEGAPROYECTOS!$A$1:$K$33</definedName>
    <definedName name="_xlnm.Print_Area" localSheetId="24">'MITSUBISHI-SER.MTO ASCENSORES'!$A$1:$K$33</definedName>
    <definedName name="_xlnm.Print_Area" localSheetId="26">'ORGANIZ. TERPEL'!$A$1:$K$33</definedName>
    <definedName name="_xlnm.Print_Area" localSheetId="38">'ORGANIZ. TERPEL.'!$A$1:$K$33</definedName>
    <definedName name="_xlnm.Print_Area" localSheetId="34">'PYP COMPRA COMP'!$A$1:$K$33</definedName>
    <definedName name="_xlnm.Print_Area" localSheetId="35">'PYP COMPRA COMP (1)'!$A$1:$K$33</definedName>
    <definedName name="_xlnm.Print_Area" localSheetId="36">'PYP COMPRA COMP (2)'!$A$1:$K$33</definedName>
    <definedName name="_xlnm.Print_Area" localSheetId="37">'PYP COMPRA COMP (3)'!$A$1:$K$33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2" i="57" l="1"/>
  <c r="F21" i="57"/>
  <c r="F18" i="57"/>
  <c r="F14" i="57"/>
  <c r="E14" i="57"/>
  <c r="F13" i="57"/>
  <c r="E13" i="57"/>
  <c r="G13" i="57" s="1"/>
  <c r="F12" i="57"/>
  <c r="E12" i="57"/>
  <c r="F11" i="57"/>
  <c r="E11" i="57"/>
  <c r="G11" i="57" s="1"/>
  <c r="G9" i="57"/>
  <c r="G8" i="57"/>
  <c r="G7" i="57"/>
  <c r="G6" i="57"/>
  <c r="G10" i="57" s="1"/>
  <c r="G14" i="57" l="1"/>
  <c r="G12" i="57"/>
  <c r="C18" i="57"/>
  <c r="G18" i="57" s="1"/>
  <c r="C21" i="57"/>
  <c r="G21" i="57" s="1"/>
  <c r="C23" i="57" s="1"/>
  <c r="G23" i="57" s="1"/>
  <c r="G15" i="57"/>
  <c r="C19" i="57" s="1"/>
  <c r="G19" i="57" s="1"/>
  <c r="G16" i="57" l="1"/>
  <c r="G24" i="57"/>
  <c r="G28" i="57" l="1"/>
  <c r="D22" i="56" l="1"/>
  <c r="F21" i="56"/>
  <c r="G19" i="56"/>
  <c r="F18" i="56"/>
  <c r="G18" i="56" s="1"/>
  <c r="F14" i="56"/>
  <c r="E14" i="56"/>
  <c r="F13" i="56"/>
  <c r="E13" i="56"/>
  <c r="G13" i="56" s="1"/>
  <c r="F12" i="56"/>
  <c r="E12" i="56"/>
  <c r="G12" i="56" s="1"/>
  <c r="F11" i="56"/>
  <c r="G11" i="56" s="1"/>
  <c r="G9" i="56"/>
  <c r="G8" i="56"/>
  <c r="G7" i="56"/>
  <c r="G6" i="56"/>
  <c r="G10" i="56" s="1"/>
  <c r="G14" i="56" l="1"/>
  <c r="G15" i="56" s="1"/>
  <c r="G16" i="56" s="1"/>
  <c r="C21" i="56"/>
  <c r="G21" i="56" s="1"/>
  <c r="C23" i="56" s="1"/>
  <c r="G23" i="56" s="1"/>
  <c r="G24" i="56"/>
  <c r="J27" i="55"/>
  <c r="L26" i="55"/>
  <c r="D22" i="55"/>
  <c r="F21" i="55"/>
  <c r="F18" i="55"/>
  <c r="J17" i="55"/>
  <c r="J18" i="55" s="1"/>
  <c r="F14" i="55"/>
  <c r="E14" i="55"/>
  <c r="G14" i="55" s="1"/>
  <c r="F13" i="55"/>
  <c r="E13" i="55"/>
  <c r="G13" i="55" s="1"/>
  <c r="F12" i="55"/>
  <c r="E12" i="55"/>
  <c r="G12" i="55" s="1"/>
  <c r="F11" i="55"/>
  <c r="E11" i="55"/>
  <c r="G11" i="55" s="1"/>
  <c r="G9" i="55"/>
  <c r="G8" i="55"/>
  <c r="G7" i="55"/>
  <c r="G6" i="55"/>
  <c r="G10" i="55" l="1"/>
  <c r="G28" i="56"/>
  <c r="G15" i="55"/>
  <c r="G16" i="55" s="1"/>
  <c r="C19" i="55"/>
  <c r="G19" i="55" s="1"/>
  <c r="C21" i="55"/>
  <c r="C18" i="55"/>
  <c r="G18" i="55" s="1"/>
  <c r="J19" i="55"/>
  <c r="J27" i="54"/>
  <c r="L26" i="54"/>
  <c r="D22" i="54"/>
  <c r="F21" i="54"/>
  <c r="F18" i="54"/>
  <c r="J17" i="54"/>
  <c r="F14" i="54"/>
  <c r="E14" i="54"/>
  <c r="G14" i="54" s="1"/>
  <c r="F13" i="54"/>
  <c r="E13" i="54"/>
  <c r="G13" i="54" s="1"/>
  <c r="F12" i="54"/>
  <c r="E12" i="54"/>
  <c r="G12" i="54" s="1"/>
  <c r="F11" i="54"/>
  <c r="E11" i="54"/>
  <c r="G11" i="54" s="1"/>
  <c r="G9" i="54"/>
  <c r="G8" i="54"/>
  <c r="G7" i="54"/>
  <c r="G6" i="54"/>
  <c r="G10" i="54" s="1"/>
  <c r="C18" i="54" s="1"/>
  <c r="G18" i="54" s="1"/>
  <c r="J27" i="53"/>
  <c r="L26" i="53"/>
  <c r="D22" i="53"/>
  <c r="F21" i="53"/>
  <c r="F18" i="53"/>
  <c r="J17" i="53"/>
  <c r="K17" i="55" s="1"/>
  <c r="F14" i="53"/>
  <c r="E14" i="53"/>
  <c r="F13" i="53"/>
  <c r="E13" i="53"/>
  <c r="G13" i="53" s="1"/>
  <c r="F12" i="53"/>
  <c r="E12" i="53"/>
  <c r="G12" i="53" s="1"/>
  <c r="F11" i="53"/>
  <c r="E11" i="53"/>
  <c r="G11" i="53" s="1"/>
  <c r="G9" i="53"/>
  <c r="G8" i="53"/>
  <c r="G7" i="53"/>
  <c r="G6" i="53"/>
  <c r="G10" i="53" s="1"/>
  <c r="J17" i="52"/>
  <c r="K17" i="54" l="1"/>
  <c r="J18" i="52"/>
  <c r="J19" i="52" s="1"/>
  <c r="G14" i="53"/>
  <c r="G21" i="55"/>
  <c r="C23" i="55" s="1"/>
  <c r="G23" i="55" s="1"/>
  <c r="J18" i="54"/>
  <c r="G15" i="54"/>
  <c r="G16" i="54" s="1"/>
  <c r="C19" i="54"/>
  <c r="G19" i="54" s="1"/>
  <c r="C21" i="54"/>
  <c r="G21" i="54" s="1"/>
  <c r="C23" i="54" s="1"/>
  <c r="G23" i="54" s="1"/>
  <c r="C21" i="53"/>
  <c r="C18" i="53"/>
  <c r="G18" i="53" s="1"/>
  <c r="G15" i="53"/>
  <c r="G16" i="53" s="1"/>
  <c r="C19" i="53"/>
  <c r="G19" i="53" s="1"/>
  <c r="J18" i="53"/>
  <c r="J19" i="53" l="1"/>
  <c r="K19" i="55" s="1"/>
  <c r="K18" i="55"/>
  <c r="K18" i="54"/>
  <c r="J19" i="54"/>
  <c r="G24" i="55"/>
  <c r="G28" i="55" s="1"/>
  <c r="G24" i="54"/>
  <c r="G28" i="54"/>
  <c r="G21" i="53"/>
  <c r="C23" i="53" s="1"/>
  <c r="G23" i="53" s="1"/>
  <c r="G24" i="53"/>
  <c r="G28" i="53" s="1"/>
  <c r="K19" i="54" l="1"/>
  <c r="J27" i="52"/>
  <c r="L26" i="52"/>
  <c r="D22" i="52"/>
  <c r="F21" i="52"/>
  <c r="F18" i="52"/>
  <c r="F14" i="52"/>
  <c r="E14" i="52"/>
  <c r="F13" i="52"/>
  <c r="E13" i="52"/>
  <c r="G13" i="52" s="1"/>
  <c r="F12" i="52"/>
  <c r="E12" i="52"/>
  <c r="F11" i="52"/>
  <c r="E11" i="52"/>
  <c r="G11" i="52" s="1"/>
  <c r="C19" i="52" s="1"/>
  <c r="G19" i="52" s="1"/>
  <c r="G9" i="52"/>
  <c r="G8" i="52"/>
  <c r="G7" i="52"/>
  <c r="G6" i="52"/>
  <c r="E7" i="51"/>
  <c r="G7" i="51" s="1"/>
  <c r="G10" i="52" l="1"/>
  <c r="C18" i="52" s="1"/>
  <c r="G18" i="52" s="1"/>
  <c r="G12" i="52"/>
  <c r="G14" i="52"/>
  <c r="G15" i="52" s="1"/>
  <c r="G16" i="52" s="1"/>
  <c r="K27" i="51"/>
  <c r="K26" i="51"/>
  <c r="K24" i="51"/>
  <c r="D22" i="51"/>
  <c r="F21" i="51"/>
  <c r="F18" i="51"/>
  <c r="C18" i="51"/>
  <c r="C21" i="51" s="1"/>
  <c r="G14" i="51"/>
  <c r="G13" i="51"/>
  <c r="G12" i="51"/>
  <c r="F11" i="51"/>
  <c r="E9" i="51"/>
  <c r="G9" i="51" s="1"/>
  <c r="E8" i="51"/>
  <c r="G8" i="51" s="1"/>
  <c r="E11" i="51"/>
  <c r="G6" i="51"/>
  <c r="G21" i="51" l="1"/>
  <c r="G11" i="51"/>
  <c r="G15" i="51" s="1"/>
  <c r="C19" i="51" s="1"/>
  <c r="G19" i="51" s="1"/>
  <c r="C21" i="52"/>
  <c r="G21" i="52" s="1"/>
  <c r="C23" i="51"/>
  <c r="G23" i="51" s="1"/>
  <c r="G10" i="51"/>
  <c r="G18" i="51"/>
  <c r="N20" i="50"/>
  <c r="D22" i="50"/>
  <c r="F21" i="50"/>
  <c r="F18" i="50"/>
  <c r="F14" i="50"/>
  <c r="E14" i="50"/>
  <c r="F13" i="50"/>
  <c r="E13" i="50"/>
  <c r="F12" i="50"/>
  <c r="E12" i="50"/>
  <c r="F11" i="50"/>
  <c r="E11" i="50"/>
  <c r="G9" i="50"/>
  <c r="G8" i="50"/>
  <c r="G7" i="50"/>
  <c r="G6" i="50"/>
  <c r="G13" i="50" l="1"/>
  <c r="C23" i="52"/>
  <c r="G23" i="52" s="1"/>
  <c r="G24" i="52"/>
  <c r="G28" i="52" s="1"/>
  <c r="G16" i="51"/>
  <c r="G12" i="50"/>
  <c r="G14" i="50"/>
  <c r="G24" i="51"/>
  <c r="G28" i="51" s="1"/>
  <c r="G10" i="50"/>
  <c r="C18" i="50"/>
  <c r="G18" i="50" s="1"/>
  <c r="C21" i="50"/>
  <c r="G21" i="50" s="1"/>
  <c r="C23" i="50" s="1"/>
  <c r="G23" i="50" s="1"/>
  <c r="D22" i="49"/>
  <c r="F21" i="49"/>
  <c r="F18" i="49"/>
  <c r="F14" i="49"/>
  <c r="E14" i="49"/>
  <c r="F13" i="49"/>
  <c r="E13" i="49"/>
  <c r="F12" i="49"/>
  <c r="E12" i="49"/>
  <c r="F11" i="49"/>
  <c r="E11" i="49"/>
  <c r="G11" i="49" s="1"/>
  <c r="G9" i="49"/>
  <c r="G8" i="49"/>
  <c r="G7" i="49"/>
  <c r="G6" i="49"/>
  <c r="G14" i="49" l="1"/>
  <c r="G15" i="50"/>
  <c r="C19" i="50" s="1"/>
  <c r="G19" i="50" s="1"/>
  <c r="G13" i="49"/>
  <c r="G10" i="49"/>
  <c r="C18" i="49" s="1"/>
  <c r="G18" i="49" s="1"/>
  <c r="G12" i="49"/>
  <c r="G16" i="50"/>
  <c r="G24" i="50"/>
  <c r="G15" i="49"/>
  <c r="C19" i="49" s="1"/>
  <c r="G19" i="49" s="1"/>
  <c r="C21" i="49"/>
  <c r="G21" i="49" s="1"/>
  <c r="C23" i="49" s="1"/>
  <c r="G23" i="49" s="1"/>
  <c r="D22" i="48"/>
  <c r="F21" i="48"/>
  <c r="F18" i="48"/>
  <c r="G14" i="48"/>
  <c r="G13" i="48"/>
  <c r="G12" i="48"/>
  <c r="F11" i="48"/>
  <c r="E9" i="48"/>
  <c r="G9" i="48" s="1"/>
  <c r="E8" i="48"/>
  <c r="G8" i="48" s="1"/>
  <c r="E7" i="48"/>
  <c r="E11" i="48" s="1"/>
  <c r="G6" i="48"/>
  <c r="G7" i="48" l="1"/>
  <c r="G28" i="50"/>
  <c r="G16" i="49"/>
  <c r="G24" i="49"/>
  <c r="G10" i="48"/>
  <c r="J24" i="48"/>
  <c r="G11" i="48"/>
  <c r="G15" i="48" s="1"/>
  <c r="C19" i="48" s="1"/>
  <c r="G19" i="48" s="1"/>
  <c r="C18" i="48"/>
  <c r="D29" i="46"/>
  <c r="F26" i="46"/>
  <c r="E23" i="46"/>
  <c r="D23" i="46"/>
  <c r="F22" i="46"/>
  <c r="F21" i="46"/>
  <c r="K27" i="47"/>
  <c r="K26" i="47"/>
  <c r="K24" i="47"/>
  <c r="D22" i="47"/>
  <c r="F21" i="47"/>
  <c r="F18" i="47"/>
  <c r="G14" i="47"/>
  <c r="G13" i="47"/>
  <c r="G12" i="47"/>
  <c r="F11" i="47"/>
  <c r="E9" i="47"/>
  <c r="G9" i="47" s="1"/>
  <c r="E8" i="47"/>
  <c r="G8" i="47" s="1"/>
  <c r="E7" i="47"/>
  <c r="C18" i="47" s="1"/>
  <c r="G6" i="47"/>
  <c r="D12" i="46"/>
  <c r="E7" i="45"/>
  <c r="F9" i="46"/>
  <c r="F5" i="46"/>
  <c r="F4" i="46"/>
  <c r="F12" i="46" s="1"/>
  <c r="E6" i="46"/>
  <c r="D6" i="46"/>
  <c r="F6" i="46" s="1"/>
  <c r="G28" i="49" l="1"/>
  <c r="G18" i="48"/>
  <c r="C21" i="48"/>
  <c r="G16" i="48"/>
  <c r="E11" i="47"/>
  <c r="G11" i="47"/>
  <c r="G15" i="47" s="1"/>
  <c r="C19" i="47" s="1"/>
  <c r="G19" i="47" s="1"/>
  <c r="F29" i="46"/>
  <c r="F23" i="46"/>
  <c r="G18" i="47"/>
  <c r="C21" i="47"/>
  <c r="G21" i="47" s="1"/>
  <c r="C23" i="47" s="1"/>
  <c r="G23" i="47" s="1"/>
  <c r="G7" i="47"/>
  <c r="G10" i="47" s="1"/>
  <c r="G16" i="47" s="1"/>
  <c r="G21" i="48" l="1"/>
  <c r="C23" i="48" s="1"/>
  <c r="G23" i="48" s="1"/>
  <c r="G24" i="47"/>
  <c r="G28" i="47" s="1"/>
  <c r="G24" i="48" l="1"/>
  <c r="G28" i="48" s="1"/>
  <c r="K27" i="45"/>
  <c r="K26" i="45"/>
  <c r="K24" i="45"/>
  <c r="E11" i="45"/>
  <c r="D22" i="45"/>
  <c r="F21" i="45"/>
  <c r="F18" i="45"/>
  <c r="G14" i="45"/>
  <c r="G13" i="45"/>
  <c r="G12" i="45"/>
  <c r="F11" i="45"/>
  <c r="E9" i="45"/>
  <c r="G9" i="45" s="1"/>
  <c r="E8" i="45"/>
  <c r="G8" i="45" s="1"/>
  <c r="G6" i="45"/>
  <c r="G11" i="45" l="1"/>
  <c r="G15" i="45" s="1"/>
  <c r="C19" i="45" s="1"/>
  <c r="G19" i="45" s="1"/>
  <c r="C18" i="45"/>
  <c r="G7" i="45"/>
  <c r="G10" i="45" s="1"/>
  <c r="G16" i="45" s="1"/>
  <c r="G18" i="45" l="1"/>
  <c r="C21" i="45"/>
  <c r="D22" i="44"/>
  <c r="F21" i="44"/>
  <c r="F18" i="44"/>
  <c r="F14" i="44"/>
  <c r="E14" i="44"/>
  <c r="G14" i="44" s="1"/>
  <c r="F13" i="44"/>
  <c r="E13" i="44"/>
  <c r="G13" i="44" s="1"/>
  <c r="F12" i="44"/>
  <c r="E12" i="44"/>
  <c r="G12" i="44" s="1"/>
  <c r="F11" i="44"/>
  <c r="G11" i="44" s="1"/>
  <c r="G9" i="44"/>
  <c r="G8" i="44"/>
  <c r="G7" i="44"/>
  <c r="G6" i="44"/>
  <c r="G21" i="45" l="1"/>
  <c r="C23" i="45" s="1"/>
  <c r="G23" i="45" s="1"/>
  <c r="G10" i="44"/>
  <c r="G18" i="44" s="1"/>
  <c r="G15" i="44"/>
  <c r="G19" i="44" s="1"/>
  <c r="D22" i="43"/>
  <c r="F21" i="43"/>
  <c r="F18" i="43"/>
  <c r="F14" i="43"/>
  <c r="E14" i="43"/>
  <c r="G14" i="43" s="1"/>
  <c r="F13" i="43"/>
  <c r="E13" i="43"/>
  <c r="G13" i="43" s="1"/>
  <c r="F12" i="43"/>
  <c r="E12" i="43"/>
  <c r="G12" i="43" s="1"/>
  <c r="F11" i="43"/>
  <c r="E11" i="43"/>
  <c r="G11" i="43" s="1"/>
  <c r="G9" i="43"/>
  <c r="G8" i="43"/>
  <c r="G7" i="43"/>
  <c r="G6" i="43"/>
  <c r="L26" i="42"/>
  <c r="J27" i="42"/>
  <c r="D22" i="42"/>
  <c r="F21" i="42"/>
  <c r="F18" i="42"/>
  <c r="F14" i="42"/>
  <c r="E14" i="42"/>
  <c r="G14" i="42" s="1"/>
  <c r="F13" i="42"/>
  <c r="E13" i="42"/>
  <c r="F12" i="42"/>
  <c r="E12" i="42"/>
  <c r="F11" i="42"/>
  <c r="E11" i="42"/>
  <c r="G9" i="42"/>
  <c r="G8" i="42"/>
  <c r="G7" i="42"/>
  <c r="G6" i="42"/>
  <c r="D22" i="41"/>
  <c r="F21" i="41"/>
  <c r="F18" i="41"/>
  <c r="F14" i="41"/>
  <c r="E14" i="41"/>
  <c r="F13" i="41"/>
  <c r="E13" i="41"/>
  <c r="G13" i="41" s="1"/>
  <c r="F12" i="41"/>
  <c r="E12" i="41"/>
  <c r="F11" i="41"/>
  <c r="E11" i="41"/>
  <c r="G11" i="41" s="1"/>
  <c r="G9" i="41"/>
  <c r="G8" i="41"/>
  <c r="G7" i="41"/>
  <c r="G6" i="41"/>
  <c r="G10" i="41" s="1"/>
  <c r="G14" i="41" l="1"/>
  <c r="G13" i="42"/>
  <c r="G12" i="42"/>
  <c r="G10" i="43"/>
  <c r="G12" i="41"/>
  <c r="G10" i="42"/>
  <c r="C21" i="42" s="1"/>
  <c r="G21" i="42" s="1"/>
  <c r="C23" i="42" s="1"/>
  <c r="G23" i="42" s="1"/>
  <c r="G11" i="42"/>
  <c r="G24" i="45"/>
  <c r="G28" i="45" s="1"/>
  <c r="C21" i="44"/>
  <c r="G16" i="44"/>
  <c r="G15" i="43"/>
  <c r="C19" i="43" s="1"/>
  <c r="G19" i="43" s="1"/>
  <c r="C21" i="43"/>
  <c r="C18" i="43"/>
  <c r="G18" i="43" s="1"/>
  <c r="G16" i="43"/>
  <c r="G18" i="42"/>
  <c r="G15" i="42"/>
  <c r="G19" i="42" s="1"/>
  <c r="C21" i="41"/>
  <c r="C18" i="41"/>
  <c r="G18" i="41" s="1"/>
  <c r="G15" i="41"/>
  <c r="C19" i="41" s="1"/>
  <c r="G19" i="41" s="1"/>
  <c r="G21" i="44" l="1"/>
  <c r="G21" i="43"/>
  <c r="C23" i="43" s="1"/>
  <c r="G23" i="43" s="1"/>
  <c r="G16" i="42"/>
  <c r="G24" i="42"/>
  <c r="G21" i="41"/>
  <c r="C23" i="41" s="1"/>
  <c r="G23" i="41" s="1"/>
  <c r="G16" i="41"/>
  <c r="C23" i="44" l="1"/>
  <c r="G23" i="44" s="1"/>
  <c r="G24" i="44" s="1"/>
  <c r="G28" i="44" s="1"/>
  <c r="G24" i="43"/>
  <c r="G28" i="43" s="1"/>
  <c r="G28" i="42"/>
  <c r="G24" i="41"/>
  <c r="G28" i="41" s="1"/>
  <c r="D22" i="40" l="1"/>
  <c r="F21" i="40"/>
  <c r="F18" i="40"/>
  <c r="F14" i="40"/>
  <c r="E14" i="40"/>
  <c r="G14" i="40" s="1"/>
  <c r="F13" i="40"/>
  <c r="E13" i="40"/>
  <c r="G13" i="40" s="1"/>
  <c r="F12" i="40"/>
  <c r="E12" i="40"/>
  <c r="G12" i="40" s="1"/>
  <c r="F11" i="40"/>
  <c r="E11" i="40"/>
  <c r="G9" i="40"/>
  <c r="G8" i="40"/>
  <c r="G7" i="40"/>
  <c r="G6" i="40"/>
  <c r="G11" i="40" l="1"/>
  <c r="G10" i="40"/>
  <c r="C21" i="40" s="1"/>
  <c r="G21" i="40" s="1"/>
  <c r="C23" i="40" s="1"/>
  <c r="G23" i="40" s="1"/>
  <c r="C18" i="40"/>
  <c r="G18" i="40" s="1"/>
  <c r="G15" i="40"/>
  <c r="C19" i="40" s="1"/>
  <c r="G19" i="40" s="1"/>
  <c r="D22" i="39"/>
  <c r="F21" i="39"/>
  <c r="F18" i="39"/>
  <c r="F14" i="39"/>
  <c r="E14" i="39"/>
  <c r="G14" i="39" s="1"/>
  <c r="F13" i="39"/>
  <c r="E13" i="39"/>
  <c r="F12" i="39"/>
  <c r="E12" i="39"/>
  <c r="G12" i="39" s="1"/>
  <c r="F11" i="39"/>
  <c r="E11" i="39"/>
  <c r="G9" i="39"/>
  <c r="G8" i="39"/>
  <c r="G7" i="39"/>
  <c r="G6" i="39"/>
  <c r="D22" i="38"/>
  <c r="F21" i="38"/>
  <c r="F18" i="38"/>
  <c r="F14" i="38"/>
  <c r="E14" i="38"/>
  <c r="G14" i="38" s="1"/>
  <c r="F13" i="38"/>
  <c r="E13" i="38"/>
  <c r="G13" i="38" s="1"/>
  <c r="F12" i="38"/>
  <c r="E12" i="38"/>
  <c r="F11" i="38"/>
  <c r="E11" i="38"/>
  <c r="G9" i="38"/>
  <c r="G8" i="38"/>
  <c r="G7" i="38"/>
  <c r="G6" i="38"/>
  <c r="D22" i="37"/>
  <c r="F21" i="37"/>
  <c r="F18" i="37"/>
  <c r="F14" i="37"/>
  <c r="E14" i="37"/>
  <c r="G14" i="37" s="1"/>
  <c r="F13" i="37"/>
  <c r="E13" i="37"/>
  <c r="G13" i="37" s="1"/>
  <c r="F12" i="37"/>
  <c r="E12" i="37"/>
  <c r="F11" i="37"/>
  <c r="E11" i="37"/>
  <c r="G11" i="37" s="1"/>
  <c r="G9" i="37"/>
  <c r="G8" i="37"/>
  <c r="G7" i="37"/>
  <c r="G6" i="37"/>
  <c r="G10" i="37" s="1"/>
  <c r="D22" i="36"/>
  <c r="F21" i="36"/>
  <c r="F18" i="36"/>
  <c r="F14" i="36"/>
  <c r="E14" i="36"/>
  <c r="G14" i="36" s="1"/>
  <c r="F13" i="36"/>
  <c r="E13" i="36"/>
  <c r="F12" i="36"/>
  <c r="E12" i="36"/>
  <c r="G12" i="36" s="1"/>
  <c r="F11" i="36"/>
  <c r="E11" i="36"/>
  <c r="G11" i="36" s="1"/>
  <c r="G9" i="36"/>
  <c r="G8" i="36"/>
  <c r="G7" i="36"/>
  <c r="G6" i="36"/>
  <c r="G10" i="38" l="1"/>
  <c r="G10" i="36"/>
  <c r="G13" i="36"/>
  <c r="G15" i="36" s="1"/>
  <c r="C19" i="36" s="1"/>
  <c r="G19" i="36" s="1"/>
  <c r="G12" i="37"/>
  <c r="G15" i="37" s="1"/>
  <c r="C19" i="37" s="1"/>
  <c r="G19" i="37" s="1"/>
  <c r="G12" i="38"/>
  <c r="G10" i="39"/>
  <c r="G11" i="39"/>
  <c r="G13" i="39"/>
  <c r="G16" i="40"/>
  <c r="G24" i="40"/>
  <c r="C18" i="39"/>
  <c r="G18" i="39" s="1"/>
  <c r="C21" i="39"/>
  <c r="G11" i="38"/>
  <c r="G15" i="38" s="1"/>
  <c r="C19" i="38" s="1"/>
  <c r="G19" i="38" s="1"/>
  <c r="C18" i="38"/>
  <c r="G18" i="38" s="1"/>
  <c r="C21" i="38"/>
  <c r="G18" i="37"/>
  <c r="G21" i="37"/>
  <c r="C23" i="37" s="1"/>
  <c r="G23" i="37" s="1"/>
  <c r="C21" i="36"/>
  <c r="C18" i="36"/>
  <c r="G18" i="36" s="1"/>
  <c r="E11" i="35"/>
  <c r="C18" i="35"/>
  <c r="G15" i="39" l="1"/>
  <c r="C19" i="39" s="1"/>
  <c r="G19" i="39" s="1"/>
  <c r="G28" i="40"/>
  <c r="G21" i="39"/>
  <c r="C23" i="39" s="1"/>
  <c r="G23" i="39" s="1"/>
  <c r="G16" i="39"/>
  <c r="G16" i="38"/>
  <c r="G21" i="38"/>
  <c r="C23" i="38" s="1"/>
  <c r="G23" i="38" s="1"/>
  <c r="G24" i="38"/>
  <c r="G16" i="37"/>
  <c r="G24" i="37"/>
  <c r="G21" i="36"/>
  <c r="C23" i="36" s="1"/>
  <c r="G23" i="36" s="1"/>
  <c r="G16" i="36"/>
  <c r="G24" i="36"/>
  <c r="D22" i="35"/>
  <c r="F21" i="35"/>
  <c r="F18" i="35"/>
  <c r="F14" i="35"/>
  <c r="E14" i="35"/>
  <c r="F13" i="35"/>
  <c r="E13" i="35"/>
  <c r="G13" i="35" s="1"/>
  <c r="F12" i="35"/>
  <c r="E12" i="35"/>
  <c r="F11" i="35"/>
  <c r="G9" i="35"/>
  <c r="G8" i="35"/>
  <c r="G7" i="35"/>
  <c r="G6" i="35"/>
  <c r="D22" i="34"/>
  <c r="F21" i="34"/>
  <c r="F18" i="34"/>
  <c r="F14" i="34"/>
  <c r="E14" i="34"/>
  <c r="F13" i="34"/>
  <c r="E13" i="34"/>
  <c r="G13" i="34" s="1"/>
  <c r="F12" i="34"/>
  <c r="E12" i="34"/>
  <c r="F11" i="34"/>
  <c r="E11" i="34"/>
  <c r="G11" i="34" s="1"/>
  <c r="G9" i="34"/>
  <c r="G8" i="34"/>
  <c r="G7" i="34"/>
  <c r="G6" i="34"/>
  <c r="D22" i="33"/>
  <c r="F21" i="33"/>
  <c r="F18" i="33"/>
  <c r="F14" i="33"/>
  <c r="E14" i="33"/>
  <c r="G14" i="33" s="1"/>
  <c r="F13" i="33"/>
  <c r="E13" i="33"/>
  <c r="F12" i="33"/>
  <c r="E12" i="33"/>
  <c r="G12" i="33" s="1"/>
  <c r="F11" i="33"/>
  <c r="E11" i="33"/>
  <c r="G11" i="33" s="1"/>
  <c r="G9" i="33"/>
  <c r="G8" i="33"/>
  <c r="G7" i="33"/>
  <c r="G6" i="33"/>
  <c r="G10" i="34" l="1"/>
  <c r="G10" i="35"/>
  <c r="G24" i="39"/>
  <c r="G13" i="33"/>
  <c r="G15" i="33" s="1"/>
  <c r="G19" i="33" s="1"/>
  <c r="G12" i="34"/>
  <c r="G14" i="34"/>
  <c r="G12" i="35"/>
  <c r="G14" i="35"/>
  <c r="G15" i="35" s="1"/>
  <c r="G19" i="35" s="1"/>
  <c r="G28" i="39"/>
  <c r="G28" i="38"/>
  <c r="G28" i="37"/>
  <c r="G28" i="36"/>
  <c r="G18" i="35"/>
  <c r="C21" i="35"/>
  <c r="G21" i="35" s="1"/>
  <c r="C23" i="35" s="1"/>
  <c r="G23" i="35" s="1"/>
  <c r="G18" i="34"/>
  <c r="C21" i="34"/>
  <c r="G10" i="33"/>
  <c r="C21" i="33"/>
  <c r="G18" i="33"/>
  <c r="G15" i="34" l="1"/>
  <c r="C19" i="34"/>
  <c r="G19" i="34" s="1"/>
  <c r="G16" i="34"/>
  <c r="G24" i="35"/>
  <c r="G16" i="35"/>
  <c r="G21" i="34"/>
  <c r="C23" i="34" s="1"/>
  <c r="G23" i="34" s="1"/>
  <c r="G21" i="33"/>
  <c r="C23" i="33" s="1"/>
  <c r="G23" i="33" s="1"/>
  <c r="G16" i="33"/>
  <c r="G28" i="35" l="1"/>
  <c r="G24" i="34"/>
  <c r="G28" i="34" s="1"/>
  <c r="G24" i="33"/>
  <c r="G28" i="33" s="1"/>
  <c r="D22" i="32" l="1"/>
  <c r="F21" i="32"/>
  <c r="F18" i="32"/>
  <c r="F14" i="32"/>
  <c r="E14" i="32"/>
  <c r="G14" i="32" s="1"/>
  <c r="F13" i="32"/>
  <c r="E13" i="32"/>
  <c r="F12" i="32"/>
  <c r="E12" i="32"/>
  <c r="G12" i="32" s="1"/>
  <c r="F11" i="32"/>
  <c r="E11" i="32"/>
  <c r="G9" i="32"/>
  <c r="G8" i="32"/>
  <c r="G7" i="32"/>
  <c r="G6" i="32"/>
  <c r="D22" i="31"/>
  <c r="F21" i="31"/>
  <c r="F18" i="31"/>
  <c r="F14" i="31"/>
  <c r="E14" i="31"/>
  <c r="F13" i="31"/>
  <c r="E13" i="31"/>
  <c r="G13" i="31" s="1"/>
  <c r="F12" i="31"/>
  <c r="E12" i="31"/>
  <c r="F11" i="31"/>
  <c r="E11" i="31"/>
  <c r="G11" i="31" s="1"/>
  <c r="G9" i="31"/>
  <c r="G8" i="31"/>
  <c r="G7" i="31"/>
  <c r="G6" i="31"/>
  <c r="G12" i="31" l="1"/>
  <c r="G10" i="32"/>
  <c r="G11" i="32"/>
  <c r="G14" i="31"/>
  <c r="G15" i="31" s="1"/>
  <c r="C19" i="31" s="1"/>
  <c r="G19" i="31" s="1"/>
  <c r="G13" i="32"/>
  <c r="C18" i="32"/>
  <c r="G18" i="32" s="1"/>
  <c r="C21" i="32"/>
  <c r="G21" i="32" s="1"/>
  <c r="C23" i="32" s="1"/>
  <c r="G23" i="32" s="1"/>
  <c r="G10" i="31"/>
  <c r="C21" i="31"/>
  <c r="G21" i="31" s="1"/>
  <c r="C23" i="31" s="1"/>
  <c r="G23" i="31" s="1"/>
  <c r="C18" i="31"/>
  <c r="G18" i="31" s="1"/>
  <c r="D22" i="30"/>
  <c r="F21" i="30"/>
  <c r="F18" i="30"/>
  <c r="F14" i="30"/>
  <c r="E14" i="30"/>
  <c r="F13" i="30"/>
  <c r="E13" i="30"/>
  <c r="G13" i="30" s="1"/>
  <c r="F12" i="30"/>
  <c r="E12" i="30"/>
  <c r="F11" i="30"/>
  <c r="E11" i="30"/>
  <c r="G11" i="30" s="1"/>
  <c r="G9" i="30"/>
  <c r="G8" i="30"/>
  <c r="G7" i="30"/>
  <c r="G6" i="30"/>
  <c r="G14" i="30" l="1"/>
  <c r="G15" i="32"/>
  <c r="C19" i="32" s="1"/>
  <c r="G19" i="32" s="1"/>
  <c r="G10" i="30"/>
  <c r="C21" i="30" s="1"/>
  <c r="G12" i="30"/>
  <c r="G16" i="32"/>
  <c r="G24" i="32"/>
  <c r="G24" i="31"/>
  <c r="G16" i="31"/>
  <c r="G28" i="31" s="1"/>
  <c r="C18" i="30"/>
  <c r="G18" i="30" s="1"/>
  <c r="G15" i="30"/>
  <c r="C19" i="30" s="1"/>
  <c r="G19" i="30" s="1"/>
  <c r="G28" i="32" l="1"/>
  <c r="G16" i="30"/>
  <c r="G21" i="30"/>
  <c r="C23" i="30" s="1"/>
  <c r="G23" i="30" s="1"/>
  <c r="D22" i="29"/>
  <c r="F21" i="29"/>
  <c r="F18" i="29"/>
  <c r="F14" i="29"/>
  <c r="E14" i="29"/>
  <c r="F13" i="29"/>
  <c r="E13" i="29"/>
  <c r="F12" i="29"/>
  <c r="E12" i="29"/>
  <c r="F11" i="29"/>
  <c r="G11" i="29"/>
  <c r="G9" i="29"/>
  <c r="G8" i="29"/>
  <c r="G7" i="29"/>
  <c r="G6" i="29"/>
  <c r="G10" i="29" l="1"/>
  <c r="G13" i="29"/>
  <c r="G12" i="29"/>
  <c r="G14" i="29"/>
  <c r="G24" i="30"/>
  <c r="G28" i="30"/>
  <c r="G18" i="29"/>
  <c r="C21" i="29"/>
  <c r="G21" i="29" s="1"/>
  <c r="C23" i="29" s="1"/>
  <c r="G23" i="29" s="1"/>
  <c r="D22" i="28"/>
  <c r="F21" i="28"/>
  <c r="F18" i="28"/>
  <c r="G14" i="28"/>
  <c r="G13" i="28"/>
  <c r="G12" i="28"/>
  <c r="F11" i="28"/>
  <c r="E9" i="28"/>
  <c r="G9" i="28" s="1"/>
  <c r="E8" i="28"/>
  <c r="G8" i="28" s="1"/>
  <c r="E7" i="28"/>
  <c r="E11" i="28" s="1"/>
  <c r="J24" i="28" s="1"/>
  <c r="G6" i="28"/>
  <c r="G15" i="29" l="1"/>
  <c r="G19" i="29" s="1"/>
  <c r="G11" i="28"/>
  <c r="G15" i="28" s="1"/>
  <c r="C19" i="28" s="1"/>
  <c r="G19" i="28" s="1"/>
  <c r="G16" i="29"/>
  <c r="G24" i="29"/>
  <c r="G7" i="28"/>
  <c r="G10" i="28" s="1"/>
  <c r="G16" i="28" s="1"/>
  <c r="C18" i="28"/>
  <c r="D22" i="26"/>
  <c r="F21" i="26"/>
  <c r="F18" i="26"/>
  <c r="F14" i="26"/>
  <c r="E14" i="26"/>
  <c r="G14" i="26" s="1"/>
  <c r="F13" i="26"/>
  <c r="E13" i="26"/>
  <c r="G13" i="26" s="1"/>
  <c r="F12" i="26"/>
  <c r="E12" i="26"/>
  <c r="G12" i="26" s="1"/>
  <c r="F11" i="26"/>
  <c r="E11" i="26"/>
  <c r="G9" i="26"/>
  <c r="G8" i="26"/>
  <c r="G7" i="26"/>
  <c r="G6" i="26"/>
  <c r="G6" i="25"/>
  <c r="D22" i="25"/>
  <c r="F21" i="25"/>
  <c r="F18" i="25"/>
  <c r="F14" i="25"/>
  <c r="E14" i="25"/>
  <c r="F13" i="25"/>
  <c r="E13" i="25"/>
  <c r="G13" i="25" s="1"/>
  <c r="F12" i="25"/>
  <c r="E12" i="25"/>
  <c r="G12" i="25" s="1"/>
  <c r="F11" i="25"/>
  <c r="E11" i="25"/>
  <c r="G11" i="25" s="1"/>
  <c r="G9" i="25"/>
  <c r="G8" i="25"/>
  <c r="G7" i="25"/>
  <c r="G14" i="25" l="1"/>
  <c r="G15" i="25" s="1"/>
  <c r="G11" i="26"/>
  <c r="G15" i="26" s="1"/>
  <c r="C19" i="26" s="1"/>
  <c r="G19" i="26" s="1"/>
  <c r="G28" i="29"/>
  <c r="C21" i="28"/>
  <c r="G18" i="28"/>
  <c r="G10" i="26"/>
  <c r="C21" i="26" s="1"/>
  <c r="C18" i="26"/>
  <c r="G18" i="26" s="1"/>
  <c r="G10" i="25"/>
  <c r="C21" i="25" s="1"/>
  <c r="G21" i="25" s="1"/>
  <c r="C23" i="25" s="1"/>
  <c r="G23" i="25" s="1"/>
  <c r="C18" i="25"/>
  <c r="G18" i="25" s="1"/>
  <c r="D22" i="24"/>
  <c r="F21" i="24"/>
  <c r="F18" i="24"/>
  <c r="G14" i="24"/>
  <c r="G13" i="24"/>
  <c r="G12" i="24"/>
  <c r="F11" i="24"/>
  <c r="E9" i="24"/>
  <c r="G9" i="24" s="1"/>
  <c r="E8" i="24"/>
  <c r="G8" i="24" s="1"/>
  <c r="E7" i="24"/>
  <c r="C18" i="24" s="1"/>
  <c r="G6" i="24"/>
  <c r="C19" i="25" l="1"/>
  <c r="G19" i="25" s="1"/>
  <c r="G24" i="25" s="1"/>
  <c r="G16" i="25"/>
  <c r="H17" i="25" s="1"/>
  <c r="G21" i="28"/>
  <c r="C23" i="28" s="1"/>
  <c r="G23" i="28" s="1"/>
  <c r="G21" i="26"/>
  <c r="C23" i="26" s="1"/>
  <c r="G23" i="26" s="1"/>
  <c r="G16" i="26"/>
  <c r="E11" i="24"/>
  <c r="G11" i="24" s="1"/>
  <c r="G15" i="24" s="1"/>
  <c r="C19" i="24" s="1"/>
  <c r="G19" i="24" s="1"/>
  <c r="G18" i="24"/>
  <c r="C21" i="24"/>
  <c r="G21" i="24" s="1"/>
  <c r="C23" i="24" s="1"/>
  <c r="G23" i="24" s="1"/>
  <c r="G7" i="24"/>
  <c r="G10" i="24" s="1"/>
  <c r="D22" i="23"/>
  <c r="F21" i="23"/>
  <c r="F18" i="23"/>
  <c r="F14" i="23"/>
  <c r="E14" i="23"/>
  <c r="F13" i="23"/>
  <c r="E13" i="23"/>
  <c r="G13" i="23" s="1"/>
  <c r="F12" i="23"/>
  <c r="E12" i="23"/>
  <c r="F11" i="23"/>
  <c r="E11" i="23"/>
  <c r="G11" i="23" s="1"/>
  <c r="G9" i="23"/>
  <c r="G8" i="23"/>
  <c r="G7" i="23"/>
  <c r="G6" i="23"/>
  <c r="G10" i="23" s="1"/>
  <c r="G12" i="23" l="1"/>
  <c r="G14" i="23"/>
  <c r="G28" i="25"/>
  <c r="G24" i="26"/>
  <c r="G28" i="26" s="1"/>
  <c r="G24" i="28"/>
  <c r="G28" i="28" s="1"/>
  <c r="G16" i="24"/>
  <c r="G24" i="24"/>
  <c r="G28" i="24" s="1"/>
  <c r="C18" i="23"/>
  <c r="G18" i="23" s="1"/>
  <c r="C21" i="23"/>
  <c r="G21" i="23" s="1"/>
  <c r="C23" i="23" s="1"/>
  <c r="G23" i="23" s="1"/>
  <c r="G15" i="23"/>
  <c r="C19" i="23" s="1"/>
  <c r="G19" i="23" s="1"/>
  <c r="D22" i="22"/>
  <c r="F21" i="22"/>
  <c r="F18" i="22"/>
  <c r="F14" i="22"/>
  <c r="E14" i="22"/>
  <c r="F13" i="22"/>
  <c r="E13" i="22"/>
  <c r="F12" i="22"/>
  <c r="E12" i="22"/>
  <c r="G12" i="22" s="1"/>
  <c r="F11" i="22"/>
  <c r="E11" i="22"/>
  <c r="G9" i="22"/>
  <c r="G8" i="22"/>
  <c r="G7" i="22"/>
  <c r="G6" i="22"/>
  <c r="G13" i="22" l="1"/>
  <c r="G16" i="23"/>
  <c r="G10" i="22"/>
  <c r="G11" i="22"/>
  <c r="G14" i="22"/>
  <c r="G15" i="22" s="1"/>
  <c r="C19" i="22" s="1"/>
  <c r="G19" i="22" s="1"/>
  <c r="G24" i="23"/>
  <c r="G28" i="23" s="1"/>
  <c r="F11" i="21"/>
  <c r="E9" i="21"/>
  <c r="G9" i="21" s="1"/>
  <c r="E8" i="21"/>
  <c r="G8" i="21" s="1"/>
  <c r="E7" i="21"/>
  <c r="D22" i="21"/>
  <c r="F21" i="21"/>
  <c r="F18" i="21"/>
  <c r="G14" i="21"/>
  <c r="G6" i="21"/>
  <c r="F18" i="17"/>
  <c r="G7" i="17"/>
  <c r="G8" i="17"/>
  <c r="G9" i="17"/>
  <c r="G6" i="17"/>
  <c r="E12" i="17"/>
  <c r="E14" i="17"/>
  <c r="E13" i="17"/>
  <c r="E11" i="17"/>
  <c r="D6" i="18"/>
  <c r="E6" i="18"/>
  <c r="F6" i="18" s="1"/>
  <c r="D7" i="18"/>
  <c r="D8" i="18"/>
  <c r="E8" i="18"/>
  <c r="D9" i="18"/>
  <c r="D10" i="18"/>
  <c r="E10" i="18"/>
  <c r="D11" i="18"/>
  <c r="D12" i="18"/>
  <c r="E12" i="18" s="1"/>
  <c r="D13" i="18"/>
  <c r="E13" i="18"/>
  <c r="D14" i="18"/>
  <c r="E14" i="18"/>
  <c r="D15" i="18"/>
  <c r="E15" i="18"/>
  <c r="D16" i="18"/>
  <c r="E16" i="18"/>
  <c r="D17" i="18"/>
  <c r="E17" i="18"/>
  <c r="D18" i="18"/>
  <c r="E18" i="18"/>
  <c r="D19" i="18"/>
  <c r="E19" i="18"/>
  <c r="D20" i="18"/>
  <c r="D21" i="18"/>
  <c r="E21" i="18"/>
  <c r="D22" i="18"/>
  <c r="D23" i="18"/>
  <c r="E23" i="18"/>
  <c r="D24" i="18"/>
  <c r="E24" i="18"/>
  <c r="D25" i="18"/>
  <c r="E25" i="18"/>
  <c r="D26" i="18"/>
  <c r="E26" i="18"/>
  <c r="D27" i="18"/>
  <c r="E27" i="18"/>
  <c r="D28" i="18"/>
  <c r="D29" i="18"/>
  <c r="D30" i="18"/>
  <c r="E30" i="18" s="1"/>
  <c r="D31" i="18"/>
  <c r="D32" i="18"/>
  <c r="E32" i="18"/>
  <c r="D33" i="18"/>
  <c r="E33" i="18" s="1"/>
  <c r="D34" i="18"/>
  <c r="D35" i="18"/>
  <c r="E35" i="18"/>
  <c r="D36" i="18"/>
  <c r="E36" i="18" s="1"/>
  <c r="D37" i="18"/>
  <c r="E37" i="18"/>
  <c r="D38" i="18"/>
  <c r="D39" i="18"/>
  <c r="D40" i="18"/>
  <c r="E40" i="18"/>
  <c r="D41" i="18"/>
  <c r="E41" i="18" s="1"/>
  <c r="D42" i="18"/>
  <c r="D43" i="18"/>
  <c r="E43" i="18"/>
  <c r="D44" i="18"/>
  <c r="E44" i="18"/>
  <c r="D45" i="18"/>
  <c r="E45" i="18"/>
  <c r="D46" i="18"/>
  <c r="E46" i="18" s="1"/>
  <c r="D47" i="18"/>
  <c r="E47" i="18"/>
  <c r="D48" i="18"/>
  <c r="E48" i="18" s="1"/>
  <c r="D49" i="18"/>
  <c r="D50" i="18"/>
  <c r="D51" i="18"/>
  <c r="E51" i="18"/>
  <c r="D52" i="18"/>
  <c r="E52" i="18" s="1"/>
  <c r="D53" i="18"/>
  <c r="E53" i="18"/>
  <c r="D54" i="18"/>
  <c r="E54" i="18" s="1"/>
  <c r="D55" i="18"/>
  <c r="E55" i="18"/>
  <c r="D56" i="18"/>
  <c r="E56" i="18"/>
  <c r="D57" i="18"/>
  <c r="D58" i="18"/>
  <c r="E58" i="18" s="1"/>
  <c r="D59" i="18"/>
  <c r="E59" i="18"/>
  <c r="D60" i="18"/>
  <c r="E60" i="18"/>
  <c r="D61" i="18"/>
  <c r="E61" i="18"/>
  <c r="D62" i="18"/>
  <c r="D63" i="18"/>
  <c r="E63" i="18"/>
  <c r="D64" i="18"/>
  <c r="E64" i="18" s="1"/>
  <c r="D65" i="18"/>
  <c r="E65" i="18"/>
  <c r="D66" i="18"/>
  <c r="D67" i="18"/>
  <c r="E67" i="18"/>
  <c r="D68" i="18"/>
  <c r="E68" i="18"/>
  <c r="D69" i="18"/>
  <c r="E69" i="18"/>
  <c r="D70" i="18"/>
  <c r="D71" i="18"/>
  <c r="D72" i="18"/>
  <c r="D73" i="18"/>
  <c r="D74" i="18"/>
  <c r="D75" i="18"/>
  <c r="E75" i="18"/>
  <c r="D76" i="18"/>
  <c r="E76" i="18" s="1"/>
  <c r="D77" i="18"/>
  <c r="E77" i="18" s="1"/>
  <c r="D78" i="18"/>
  <c r="E78" i="18" s="1"/>
  <c r="D79" i="18"/>
  <c r="E79" i="18"/>
  <c r="D80" i="18"/>
  <c r="E80" i="18"/>
  <c r="D81" i="18"/>
  <c r="E81" i="18" s="1"/>
  <c r="D82" i="18"/>
  <c r="E82" i="18" s="1"/>
  <c r="D83" i="18"/>
  <c r="E83" i="18"/>
  <c r="D84" i="18"/>
  <c r="E84" i="18"/>
  <c r="D85" i="18"/>
  <c r="E85" i="18"/>
  <c r="D86" i="18"/>
  <c r="E86" i="18" s="1"/>
  <c r="D87" i="18"/>
  <c r="D88" i="18"/>
  <c r="E88" i="18"/>
  <c r="F88" i="18" s="1"/>
  <c r="D89" i="18"/>
  <c r="D90" i="18"/>
  <c r="E90" i="18" s="1"/>
  <c r="D91" i="18"/>
  <c r="E91" i="18"/>
  <c r="D92" i="18"/>
  <c r="E92" i="18"/>
  <c r="D93" i="18"/>
  <c r="E93" i="18"/>
  <c r="D94" i="18"/>
  <c r="E94" i="18" s="1"/>
  <c r="D95" i="18"/>
  <c r="E95" i="18"/>
  <c r="D96" i="18"/>
  <c r="D97" i="18"/>
  <c r="D98" i="18"/>
  <c r="D99" i="18"/>
  <c r="E99" i="18"/>
  <c r="D100" i="18"/>
  <c r="E100" i="18" s="1"/>
  <c r="D101" i="18"/>
  <c r="E101" i="18"/>
  <c r="D102" i="18"/>
  <c r="D103" i="18"/>
  <c r="E103" i="18"/>
  <c r="D104" i="18"/>
  <c r="E104" i="18"/>
  <c r="D105" i="18"/>
  <c r="E105" i="18" s="1"/>
  <c r="D106" i="18"/>
  <c r="E106" i="18" s="1"/>
  <c r="D107" i="18"/>
  <c r="E107" i="18"/>
  <c r="D108" i="18"/>
  <c r="E108" i="18"/>
  <c r="D109" i="18"/>
  <c r="E109" i="18"/>
  <c r="D110" i="18"/>
  <c r="E110" i="18" s="1"/>
  <c r="D111" i="18"/>
  <c r="E111" i="18"/>
  <c r="D112" i="18"/>
  <c r="D113" i="18"/>
  <c r="E113" i="18"/>
  <c r="F113" i="18" s="1"/>
  <c r="D114" i="18"/>
  <c r="D115" i="18"/>
  <c r="E115" i="18"/>
  <c r="D116" i="18"/>
  <c r="D117" i="18"/>
  <c r="E117" i="18"/>
  <c r="D118" i="18"/>
  <c r="E118" i="18" s="1"/>
  <c r="D119" i="18"/>
  <c r="D120" i="18"/>
  <c r="D121" i="18"/>
  <c r="D122" i="18"/>
  <c r="D123" i="18"/>
  <c r="E123" i="18"/>
  <c r="D124" i="18"/>
  <c r="E124" i="18" s="1"/>
  <c r="D125" i="18"/>
  <c r="E125" i="18" s="1"/>
  <c r="D126" i="18"/>
  <c r="E126" i="18" s="1"/>
  <c r="D127" i="18"/>
  <c r="E127" i="18"/>
  <c r="D128" i="18"/>
  <c r="E128" i="18"/>
  <c r="D129" i="18"/>
  <c r="E129" i="18" s="1"/>
  <c r="D130" i="18"/>
  <c r="E130" i="18" s="1"/>
  <c r="D131" i="18"/>
  <c r="E131" i="18"/>
  <c r="D132" i="18"/>
  <c r="E132" i="18"/>
  <c r="D133" i="18"/>
  <c r="E133" i="18"/>
  <c r="D134" i="18"/>
  <c r="D135" i="18"/>
  <c r="D136" i="18"/>
  <c r="E136" i="18"/>
  <c r="D137" i="18"/>
  <c r="D138" i="18"/>
  <c r="E138" i="18" s="1"/>
  <c r="D139" i="18"/>
  <c r="D140" i="18"/>
  <c r="E140" i="18"/>
  <c r="D141" i="18"/>
  <c r="E141" i="18" s="1"/>
  <c r="D142" i="18"/>
  <c r="E142" i="18" s="1"/>
  <c r="D143" i="18"/>
  <c r="E143" i="18"/>
  <c r="D144" i="18"/>
  <c r="D145" i="18"/>
  <c r="D146" i="18"/>
  <c r="D147" i="18"/>
  <c r="D148" i="18"/>
  <c r="E148" i="18" s="1"/>
  <c r="D149" i="18"/>
  <c r="E149" i="18"/>
  <c r="D150" i="18"/>
  <c r="E150" i="18" s="1"/>
  <c r="D151" i="18"/>
  <c r="E151" i="18"/>
  <c r="D152" i="18"/>
  <c r="E152" i="18" s="1"/>
  <c r="D153" i="18"/>
  <c r="E153" i="18" s="1"/>
  <c r="D154" i="18"/>
  <c r="E154" i="18" s="1"/>
  <c r="D155" i="18"/>
  <c r="D156" i="18"/>
  <c r="E156" i="18"/>
  <c r="D157" i="18"/>
  <c r="E157" i="18" s="1"/>
  <c r="D158" i="18"/>
  <c r="E158" i="18" s="1"/>
  <c r="D159" i="18"/>
  <c r="E159" i="18"/>
  <c r="D160" i="18"/>
  <c r="D161" i="18"/>
  <c r="E161" i="18"/>
  <c r="F161" i="18" s="1"/>
  <c r="D162" i="18"/>
  <c r="E162" i="18" s="1"/>
  <c r="D163" i="18"/>
  <c r="E163" i="18"/>
  <c r="D164" i="18"/>
  <c r="E164" i="18"/>
  <c r="D165" i="18"/>
  <c r="E165" i="18"/>
  <c r="D166" i="18"/>
  <c r="E166" i="18" s="1"/>
  <c r="D167" i="18"/>
  <c r="D168" i="18"/>
  <c r="D169" i="18"/>
  <c r="D170" i="18"/>
  <c r="D171" i="18"/>
  <c r="E171" i="18"/>
  <c r="D172" i="18"/>
  <c r="E172" i="18" s="1"/>
  <c r="D173" i="18"/>
  <c r="E173" i="18" s="1"/>
  <c r="D174" i="18"/>
  <c r="E174" i="18" s="1"/>
  <c r="D175" i="18"/>
  <c r="E175" i="18"/>
  <c r="D176" i="18"/>
  <c r="E176" i="18"/>
  <c r="D177" i="18"/>
  <c r="D178" i="18"/>
  <c r="D179" i="18"/>
  <c r="E179" i="18"/>
  <c r="D180" i="18"/>
  <c r="E180" i="18"/>
  <c r="D181" i="18"/>
  <c r="E181" i="18"/>
  <c r="D182" i="18"/>
  <c r="E182" i="18" s="1"/>
  <c r="D183" i="18"/>
  <c r="E183" i="18" s="1"/>
  <c r="D184" i="18"/>
  <c r="E184" i="18"/>
  <c r="D185" i="18"/>
  <c r="D186" i="18"/>
  <c r="D187" i="18"/>
  <c r="E187" i="18"/>
  <c r="F187" i="18" s="1"/>
  <c r="D188" i="18"/>
  <c r="E188" i="18"/>
  <c r="D189" i="18"/>
  <c r="E189" i="18"/>
  <c r="D190" i="18"/>
  <c r="D191" i="18"/>
  <c r="E191" i="18"/>
  <c r="F191" i="18" s="1"/>
  <c r="D192" i="18"/>
  <c r="D193" i="18"/>
  <c r="E193" i="18" s="1"/>
  <c r="D194" i="18"/>
  <c r="D195" i="18"/>
  <c r="E195" i="18"/>
  <c r="F195" i="18" s="1"/>
  <c r="D196" i="18"/>
  <c r="E196" i="18" s="1"/>
  <c r="D197" i="18"/>
  <c r="E197" i="18"/>
  <c r="D198" i="18"/>
  <c r="E198" i="18" s="1"/>
  <c r="D199" i="18"/>
  <c r="E199" i="18" s="1"/>
  <c r="F199" i="18" s="1"/>
  <c r="D200" i="18"/>
  <c r="E200" i="18"/>
  <c r="D201" i="18"/>
  <c r="E201" i="18"/>
  <c r="D202" i="18"/>
  <c r="D203" i="18"/>
  <c r="D204" i="18"/>
  <c r="E204" i="18"/>
  <c r="D205" i="18"/>
  <c r="D206" i="18"/>
  <c r="D207" i="18"/>
  <c r="E207" i="18" s="1"/>
  <c r="D208" i="18"/>
  <c r="E208" i="18"/>
  <c r="D209" i="18"/>
  <c r="D210" i="18"/>
  <c r="D211" i="18"/>
  <c r="E211" i="18"/>
  <c r="F211" i="18" s="1"/>
  <c r="D212" i="18"/>
  <c r="D213" i="18"/>
  <c r="E213" i="18"/>
  <c r="D214" i="18"/>
  <c r="E214" i="18" s="1"/>
  <c r="D215" i="18"/>
  <c r="E215" i="18" s="1"/>
  <c r="F215" i="18" s="1"/>
  <c r="D216" i="18"/>
  <c r="E216" i="18" s="1"/>
  <c r="D217" i="18"/>
  <c r="D218" i="18"/>
  <c r="E218" i="18" s="1"/>
  <c r="D219" i="18"/>
  <c r="E219" i="18"/>
  <c r="D220" i="18"/>
  <c r="D221" i="18"/>
  <c r="D222" i="18"/>
  <c r="D223" i="18"/>
  <c r="E223" i="18" s="1"/>
  <c r="D224" i="18"/>
  <c r="E224" i="18"/>
  <c r="F224" i="18" s="1"/>
  <c r="D225" i="18"/>
  <c r="D226" i="18"/>
  <c r="E226" i="18" s="1"/>
  <c r="D227" i="18"/>
  <c r="E227" i="18"/>
  <c r="D228" i="18"/>
  <c r="E228" i="18"/>
  <c r="D229" i="18"/>
  <c r="D230" i="18"/>
  <c r="D231" i="18"/>
  <c r="E231" i="18"/>
  <c r="D232" i="18"/>
  <c r="E232" i="18"/>
  <c r="D233" i="18"/>
  <c r="E233" i="18"/>
  <c r="D234" i="18"/>
  <c r="D235" i="18"/>
  <c r="E235" i="18" s="1"/>
  <c r="D236" i="18"/>
  <c r="E236" i="18"/>
  <c r="D237" i="18"/>
  <c r="D238" i="18"/>
  <c r="D239" i="18"/>
  <c r="E239" i="18"/>
  <c r="D240" i="18"/>
  <c r="E240" i="18"/>
  <c r="D241" i="18"/>
  <c r="E241" i="18"/>
  <c r="D242" i="18"/>
  <c r="D243" i="18"/>
  <c r="E243" i="18"/>
  <c r="F243" i="18" s="1"/>
  <c r="D244" i="18"/>
  <c r="E244" i="18" s="1"/>
  <c r="D245" i="18"/>
  <c r="E245" i="18"/>
  <c r="D246" i="18"/>
  <c r="D247" i="18"/>
  <c r="D248" i="18"/>
  <c r="E248" i="18"/>
  <c r="D249" i="18"/>
  <c r="D250" i="18"/>
  <c r="D251" i="18"/>
  <c r="E251" i="18"/>
  <c r="D252" i="18"/>
  <c r="E252" i="18"/>
  <c r="D253" i="18"/>
  <c r="E253" i="18"/>
  <c r="D254" i="18"/>
  <c r="D255" i="18"/>
  <c r="E255" i="18"/>
  <c r="D256" i="18"/>
  <c r="E256" i="18" s="1"/>
  <c r="D257" i="18"/>
  <c r="D258" i="18"/>
  <c r="D259" i="18"/>
  <c r="E259" i="18"/>
  <c r="D260" i="18"/>
  <c r="E260" i="18"/>
  <c r="D261" i="18"/>
  <c r="E261" i="18"/>
  <c r="D262" i="18"/>
  <c r="D263" i="18"/>
  <c r="E263" i="18"/>
  <c r="D264" i="18"/>
  <c r="E264" i="18" s="1"/>
  <c r="D265" i="18"/>
  <c r="E265" i="18"/>
  <c r="D266" i="18"/>
  <c r="D267" i="18"/>
  <c r="E267" i="18" s="1"/>
  <c r="D268" i="18"/>
  <c r="E268" i="18"/>
  <c r="D269" i="18"/>
  <c r="D270" i="18"/>
  <c r="D271" i="18"/>
  <c r="E271" i="18"/>
  <c r="D272" i="18"/>
  <c r="E272" i="18" s="1"/>
  <c r="D273" i="18"/>
  <c r="E273" i="18"/>
  <c r="D274" i="18"/>
  <c r="D275" i="18"/>
  <c r="E275" i="18"/>
  <c r="D276" i="18"/>
  <c r="E276" i="18"/>
  <c r="F276" i="18" s="1"/>
  <c r="D277" i="18"/>
  <c r="D278" i="18"/>
  <c r="D279" i="18"/>
  <c r="E279" i="18"/>
  <c r="D280" i="18"/>
  <c r="E280" i="18"/>
  <c r="D281" i="18"/>
  <c r="E281" i="18"/>
  <c r="D282" i="18"/>
  <c r="D283" i="18"/>
  <c r="E283" i="18"/>
  <c r="F283" i="18" s="1"/>
  <c r="D284" i="18"/>
  <c r="E284" i="18" s="1"/>
  <c r="D285" i="18"/>
  <c r="E285" i="18"/>
  <c r="D286" i="18"/>
  <c r="D287" i="18"/>
  <c r="E287" i="18"/>
  <c r="D288" i="18"/>
  <c r="E288" i="18"/>
  <c r="D289" i="18"/>
  <c r="E289" i="18"/>
  <c r="D290" i="18"/>
  <c r="D291" i="18"/>
  <c r="E291" i="18" s="1"/>
  <c r="D292" i="18"/>
  <c r="D293" i="18"/>
  <c r="E293" i="18"/>
  <c r="D294" i="18"/>
  <c r="D295" i="18"/>
  <c r="E295" i="18"/>
  <c r="D296" i="18"/>
  <c r="E296" i="18" s="1"/>
  <c r="D297" i="18"/>
  <c r="E297" i="18"/>
  <c r="D298" i="18"/>
  <c r="D299" i="18"/>
  <c r="E299" i="18"/>
  <c r="D300" i="18"/>
  <c r="E300" i="18"/>
  <c r="F300" i="18" s="1"/>
  <c r="D301" i="18"/>
  <c r="E301" i="18"/>
  <c r="D302" i="18"/>
  <c r="D303" i="18"/>
  <c r="D304" i="18"/>
  <c r="E304" i="18" s="1"/>
  <c r="D305" i="18"/>
  <c r="D306" i="18"/>
  <c r="D307" i="18"/>
  <c r="E307" i="18"/>
  <c r="D308" i="18"/>
  <c r="E308" i="18"/>
  <c r="F308" i="18" s="1"/>
  <c r="D309" i="18"/>
  <c r="E309" i="18"/>
  <c r="D310" i="18"/>
  <c r="D311" i="18"/>
  <c r="D312" i="18"/>
  <c r="E312" i="18" s="1"/>
  <c r="D313" i="18"/>
  <c r="E313" i="18"/>
  <c r="D314" i="18"/>
  <c r="D315" i="18"/>
  <c r="E315" i="18"/>
  <c r="F315" i="18" s="1"/>
  <c r="D316" i="18"/>
  <c r="E316" i="18" s="1"/>
  <c r="D317" i="18"/>
  <c r="D318" i="18"/>
  <c r="D319" i="18"/>
  <c r="D320" i="18"/>
  <c r="E320" i="18"/>
  <c r="D321" i="18"/>
  <c r="D322" i="18"/>
  <c r="D323" i="18"/>
  <c r="E323" i="18"/>
  <c r="D324" i="18"/>
  <c r="E324" i="18"/>
  <c r="D325" i="18"/>
  <c r="D326" i="18"/>
  <c r="D327" i="18"/>
  <c r="E327" i="18" s="1"/>
  <c r="D328" i="18"/>
  <c r="E328" i="18"/>
  <c r="D329" i="18"/>
  <c r="D330" i="18"/>
  <c r="D331" i="18"/>
  <c r="E331" i="18"/>
  <c r="D332" i="18"/>
  <c r="E332" i="18"/>
  <c r="D333" i="18"/>
  <c r="E333" i="18"/>
  <c r="D334" i="18"/>
  <c r="D335" i="18"/>
  <c r="E335" i="18"/>
  <c r="D336" i="18"/>
  <c r="E336" i="18" s="1"/>
  <c r="D337" i="18"/>
  <c r="E337" i="18"/>
  <c r="D338" i="18"/>
  <c r="D339" i="18"/>
  <c r="D340" i="18"/>
  <c r="D341" i="18"/>
  <c r="E341" i="18"/>
  <c r="D342" i="18"/>
  <c r="D343" i="18"/>
  <c r="E343" i="18"/>
  <c r="D344" i="18"/>
  <c r="E344" i="18" s="1"/>
  <c r="D345" i="18"/>
  <c r="E345" i="18"/>
  <c r="D346" i="18"/>
  <c r="D347" i="18"/>
  <c r="D348" i="18"/>
  <c r="E348" i="18"/>
  <c r="D349" i="18"/>
  <c r="D350" i="18"/>
  <c r="D351" i="18"/>
  <c r="E351" i="18"/>
  <c r="D352" i="18"/>
  <c r="E352" i="18" s="1"/>
  <c r="D353" i="18"/>
  <c r="D354" i="18"/>
  <c r="D355" i="18"/>
  <c r="E355" i="18" s="1"/>
  <c r="D356" i="18"/>
  <c r="E356" i="18"/>
  <c r="D357" i="18"/>
  <c r="D358" i="18"/>
  <c r="D359" i="18"/>
  <c r="E359" i="18"/>
  <c r="D360" i="18"/>
  <c r="E360" i="18" s="1"/>
  <c r="D361" i="18"/>
  <c r="E361" i="18"/>
  <c r="D362" i="18"/>
  <c r="D363" i="18"/>
  <c r="E363" i="18"/>
  <c r="D364" i="18"/>
  <c r="E364" i="18"/>
  <c r="F364" i="18" s="1"/>
  <c r="D365" i="18"/>
  <c r="D366" i="18"/>
  <c r="E366" i="18" s="1"/>
  <c r="D367" i="18"/>
  <c r="E367" i="18"/>
  <c r="D368" i="18"/>
  <c r="E368" i="18"/>
  <c r="D369" i="18"/>
  <c r="E369" i="18" s="1"/>
  <c r="D370" i="18"/>
  <c r="D371" i="18"/>
  <c r="E371" i="18"/>
  <c r="D372" i="18"/>
  <c r="E372" i="18"/>
  <c r="D373" i="18"/>
  <c r="D374" i="18"/>
  <c r="D375" i="18"/>
  <c r="E375" i="18"/>
  <c r="D376" i="18"/>
  <c r="E376" i="18"/>
  <c r="D377" i="18"/>
  <c r="E377" i="18" s="1"/>
  <c r="D378" i="18"/>
  <c r="D379" i="18"/>
  <c r="E379" i="18"/>
  <c r="D380" i="18"/>
  <c r="E380" i="18"/>
  <c r="D381" i="18"/>
  <c r="D382" i="18"/>
  <c r="D383" i="18"/>
  <c r="E383" i="18"/>
  <c r="D384" i="18"/>
  <c r="E384" i="18"/>
  <c r="D385" i="18"/>
  <c r="E385" i="18" s="1"/>
  <c r="D386" i="18"/>
  <c r="D387" i="18"/>
  <c r="E387" i="18"/>
  <c r="D388" i="18"/>
  <c r="E388" i="18"/>
  <c r="D389" i="18"/>
  <c r="D390" i="18"/>
  <c r="D391" i="18"/>
  <c r="E391" i="18"/>
  <c r="D392" i="18"/>
  <c r="E392" i="18"/>
  <c r="D393" i="18"/>
  <c r="E393" i="18" s="1"/>
  <c r="D394" i="18"/>
  <c r="D395" i="18"/>
  <c r="E395" i="18"/>
  <c r="D396" i="18"/>
  <c r="E396" i="18"/>
  <c r="D397" i="18"/>
  <c r="D398" i="18"/>
  <c r="D399" i="18"/>
  <c r="E399" i="18"/>
  <c r="D400" i="18"/>
  <c r="E400" i="18"/>
  <c r="D401" i="18"/>
  <c r="E401" i="18" s="1"/>
  <c r="D402" i="18"/>
  <c r="D403" i="18"/>
  <c r="E403" i="18"/>
  <c r="D404" i="18"/>
  <c r="E404" i="18"/>
  <c r="D405" i="18"/>
  <c r="D406" i="18"/>
  <c r="D407" i="18"/>
  <c r="E407" i="18"/>
  <c r="D408" i="18"/>
  <c r="E408" i="18"/>
  <c r="D409" i="18"/>
  <c r="E409" i="18" s="1"/>
  <c r="D410" i="18"/>
  <c r="D411" i="18"/>
  <c r="E411" i="18"/>
  <c r="D412" i="18"/>
  <c r="E412" i="18"/>
  <c r="D413" i="18"/>
  <c r="D414" i="18"/>
  <c r="D415" i="18"/>
  <c r="E415" i="18"/>
  <c r="D416" i="18"/>
  <c r="E416" i="18"/>
  <c r="D417" i="18"/>
  <c r="E417" i="18" s="1"/>
  <c r="D418" i="18"/>
  <c r="D419" i="18"/>
  <c r="E419" i="18"/>
  <c r="D420" i="18"/>
  <c r="E420" i="18"/>
  <c r="D421" i="18"/>
  <c r="D422" i="18"/>
  <c r="D423" i="18"/>
  <c r="E423" i="18"/>
  <c r="D424" i="18"/>
  <c r="E424" i="18"/>
  <c r="D425" i="18"/>
  <c r="E425" i="18" s="1"/>
  <c r="D5" i="18"/>
  <c r="E5" i="18" s="1"/>
  <c r="F21" i="17"/>
  <c r="D22" i="17"/>
  <c r="F12" i="17"/>
  <c r="F13" i="17"/>
  <c r="F14" i="17"/>
  <c r="F11" i="17"/>
  <c r="C5" i="5"/>
  <c r="E5" i="5" s="1"/>
  <c r="C4" i="5"/>
  <c r="E4" i="5" s="1"/>
  <c r="F424" i="18" l="1"/>
  <c r="E421" i="18"/>
  <c r="F421" i="18"/>
  <c r="F420" i="18"/>
  <c r="F416" i="18"/>
  <c r="E413" i="18"/>
  <c r="F413" i="18"/>
  <c r="F412" i="18"/>
  <c r="F408" i="18"/>
  <c r="E405" i="18"/>
  <c r="F405" i="18"/>
  <c r="F404" i="18"/>
  <c r="F400" i="18"/>
  <c r="E397" i="18"/>
  <c r="F397" i="18"/>
  <c r="H397" i="18" s="1"/>
  <c r="F396" i="18"/>
  <c r="F392" i="18"/>
  <c r="E389" i="18"/>
  <c r="F389" i="18"/>
  <c r="F388" i="18"/>
  <c r="F384" i="18"/>
  <c r="E381" i="18"/>
  <c r="F381" i="18"/>
  <c r="G381" i="18" s="1"/>
  <c r="F380" i="18"/>
  <c r="F376" i="18"/>
  <c r="E373" i="18"/>
  <c r="F373" i="18"/>
  <c r="F372" i="18"/>
  <c r="F368" i="18"/>
  <c r="F363" i="18"/>
  <c r="F359" i="18"/>
  <c r="F356" i="18"/>
  <c r="F351" i="18"/>
  <c r="F348" i="18"/>
  <c r="E347" i="18"/>
  <c r="F347" i="18"/>
  <c r="F343" i="18"/>
  <c r="E340" i="18"/>
  <c r="F340" i="18"/>
  <c r="E339" i="18"/>
  <c r="F339" i="18"/>
  <c r="F335" i="18"/>
  <c r="F332" i="18"/>
  <c r="G332" i="18" s="1"/>
  <c r="F331" i="18"/>
  <c r="F328" i="18"/>
  <c r="F324" i="18"/>
  <c r="F323" i="18"/>
  <c r="F320" i="18"/>
  <c r="F307" i="18"/>
  <c r="F299" i="18"/>
  <c r="H299" i="18" s="1"/>
  <c r="F295" i="18"/>
  <c r="E292" i="18"/>
  <c r="F292" i="18"/>
  <c r="G292" i="18" s="1"/>
  <c r="F288" i="18"/>
  <c r="F287" i="18"/>
  <c r="F280" i="18"/>
  <c r="F279" i="18"/>
  <c r="F275" i="18"/>
  <c r="F271" i="18"/>
  <c r="F268" i="18"/>
  <c r="F263" i="18"/>
  <c r="F260" i="18"/>
  <c r="F259" i="18"/>
  <c r="F255" i="18"/>
  <c r="F252" i="18"/>
  <c r="F251" i="18"/>
  <c r="F248" i="18"/>
  <c r="F240" i="18"/>
  <c r="F239" i="18"/>
  <c r="F236" i="18"/>
  <c r="F232" i="18"/>
  <c r="F231" i="18"/>
  <c r="F228" i="18"/>
  <c r="G228" i="18" s="1"/>
  <c r="F227" i="18"/>
  <c r="E220" i="18"/>
  <c r="F220" i="18"/>
  <c r="F219" i="18"/>
  <c r="E210" i="18"/>
  <c r="F210" i="18"/>
  <c r="F208" i="18"/>
  <c r="E206" i="18"/>
  <c r="F206" i="18"/>
  <c r="F204" i="18"/>
  <c r="E203" i="18"/>
  <c r="F203" i="18"/>
  <c r="H203" i="18" s="1"/>
  <c r="E202" i="18"/>
  <c r="F202" i="18"/>
  <c r="F201" i="18"/>
  <c r="E194" i="18"/>
  <c r="F194" i="18"/>
  <c r="E190" i="18"/>
  <c r="F190" i="18"/>
  <c r="F188" i="18"/>
  <c r="E186" i="18"/>
  <c r="F186" i="18"/>
  <c r="F181" i="18"/>
  <c r="E178" i="18"/>
  <c r="F178" i="18"/>
  <c r="E177" i="18"/>
  <c r="F177" i="18"/>
  <c r="F176" i="18"/>
  <c r="E168" i="18"/>
  <c r="F168" i="18"/>
  <c r="H168" i="18" s="1"/>
  <c r="F165" i="18"/>
  <c r="F156" i="18"/>
  <c r="E146" i="18"/>
  <c r="F146" i="18"/>
  <c r="E145" i="18"/>
  <c r="F145" i="18"/>
  <c r="F140" i="18"/>
  <c r="F136" i="18"/>
  <c r="E134" i="18"/>
  <c r="F134" i="18"/>
  <c r="F133" i="18"/>
  <c r="F128" i="18"/>
  <c r="E120" i="18"/>
  <c r="F120" i="18"/>
  <c r="F117" i="18"/>
  <c r="E114" i="18"/>
  <c r="F114" i="18"/>
  <c r="F109" i="18"/>
  <c r="F108" i="18"/>
  <c r="F104" i="18"/>
  <c r="E102" i="18"/>
  <c r="F102" i="18"/>
  <c r="F101" i="18"/>
  <c r="E98" i="18"/>
  <c r="F98" i="18"/>
  <c r="E97" i="18"/>
  <c r="F97" i="18"/>
  <c r="F93" i="18"/>
  <c r="F92" i="18"/>
  <c r="G92" i="18" s="1"/>
  <c r="F85" i="18"/>
  <c r="F80" i="18"/>
  <c r="E70" i="18"/>
  <c r="F70" i="18"/>
  <c r="F69" i="18"/>
  <c r="F65" i="18"/>
  <c r="E62" i="18"/>
  <c r="F62" i="18"/>
  <c r="F60" i="18"/>
  <c r="E57" i="18"/>
  <c r="F57" i="18"/>
  <c r="E49" i="18"/>
  <c r="F49" i="18"/>
  <c r="F44" i="18"/>
  <c r="E42" i="18"/>
  <c r="F42" i="18"/>
  <c r="F37" i="18"/>
  <c r="F32" i="18"/>
  <c r="E28" i="18"/>
  <c r="F28" i="18"/>
  <c r="F26" i="18"/>
  <c r="F21" i="18"/>
  <c r="F17" i="18"/>
  <c r="F16" i="18"/>
  <c r="G7" i="21"/>
  <c r="C18" i="21"/>
  <c r="C21" i="21" s="1"/>
  <c r="G400" i="18"/>
  <c r="H400" i="18"/>
  <c r="G376" i="18"/>
  <c r="H376" i="18"/>
  <c r="G368" i="18"/>
  <c r="H368" i="18"/>
  <c r="H320" i="18"/>
  <c r="G320" i="18"/>
  <c r="H271" i="18"/>
  <c r="G271" i="18"/>
  <c r="H239" i="18"/>
  <c r="G239" i="18"/>
  <c r="G215" i="18"/>
  <c r="H215" i="18"/>
  <c r="H191" i="18"/>
  <c r="G191" i="18"/>
  <c r="H161" i="18"/>
  <c r="G161" i="18"/>
  <c r="G113" i="18"/>
  <c r="H113" i="18"/>
  <c r="H364" i="18"/>
  <c r="G364" i="18"/>
  <c r="H331" i="18"/>
  <c r="G331" i="18"/>
  <c r="G328" i="18"/>
  <c r="H328" i="18"/>
  <c r="H315" i="18"/>
  <c r="G315" i="18"/>
  <c r="H288" i="18"/>
  <c r="G288" i="18"/>
  <c r="H224" i="18"/>
  <c r="G224" i="18"/>
  <c r="H211" i="18"/>
  <c r="G211" i="18"/>
  <c r="G17" i="18"/>
  <c r="H17" i="18"/>
  <c r="G424" i="18"/>
  <c r="H424" i="18"/>
  <c r="G408" i="18"/>
  <c r="H408" i="18"/>
  <c r="H392" i="18"/>
  <c r="G392" i="18"/>
  <c r="G351" i="18"/>
  <c r="H351" i="18"/>
  <c r="H279" i="18"/>
  <c r="G279" i="18"/>
  <c r="G243" i="18"/>
  <c r="H243" i="18"/>
  <c r="H231" i="18"/>
  <c r="G231" i="18"/>
  <c r="H412" i="18"/>
  <c r="G412" i="18"/>
  <c r="G404" i="18"/>
  <c r="H404" i="18"/>
  <c r="H396" i="18"/>
  <c r="G396" i="18"/>
  <c r="G388" i="18"/>
  <c r="H388" i="18"/>
  <c r="H380" i="18"/>
  <c r="G380" i="18"/>
  <c r="G372" i="18"/>
  <c r="H372" i="18"/>
  <c r="G359" i="18"/>
  <c r="H359" i="18"/>
  <c r="H335" i="18"/>
  <c r="G335" i="18"/>
  <c r="H300" i="18"/>
  <c r="G300" i="18"/>
  <c r="G280" i="18"/>
  <c r="H280" i="18"/>
  <c r="H259" i="18"/>
  <c r="G259" i="18"/>
  <c r="H251" i="18"/>
  <c r="G251" i="18"/>
  <c r="H248" i="18"/>
  <c r="G248" i="18"/>
  <c r="H240" i="18"/>
  <c r="G240" i="18"/>
  <c r="G232" i="18"/>
  <c r="H232" i="18"/>
  <c r="H227" i="18"/>
  <c r="G227" i="18"/>
  <c r="H199" i="18"/>
  <c r="G199" i="18"/>
  <c r="H88" i="18"/>
  <c r="G88" i="18"/>
  <c r="H6" i="18"/>
  <c r="G6" i="18"/>
  <c r="G416" i="18"/>
  <c r="H416" i="18"/>
  <c r="H384" i="18"/>
  <c r="G384" i="18"/>
  <c r="G323" i="18"/>
  <c r="H323" i="18"/>
  <c r="H283" i="18"/>
  <c r="G283" i="18"/>
  <c r="H420" i="18"/>
  <c r="G420" i="18"/>
  <c r="G343" i="18"/>
  <c r="H343" i="18"/>
  <c r="G308" i="18"/>
  <c r="H308" i="18"/>
  <c r="G295" i="18"/>
  <c r="H295" i="18"/>
  <c r="H287" i="18"/>
  <c r="G287" i="18"/>
  <c r="H276" i="18"/>
  <c r="G276" i="18"/>
  <c r="H263" i="18"/>
  <c r="G263" i="18"/>
  <c r="H255" i="18"/>
  <c r="G255" i="18"/>
  <c r="H195" i="18"/>
  <c r="G195" i="18"/>
  <c r="G187" i="18"/>
  <c r="H187" i="18"/>
  <c r="G109" i="18"/>
  <c r="H109" i="18"/>
  <c r="E418" i="18"/>
  <c r="F418" i="18"/>
  <c r="E410" i="18"/>
  <c r="F410" i="18"/>
  <c r="E402" i="18"/>
  <c r="F402" i="18"/>
  <c r="E394" i="18"/>
  <c r="F394" i="18"/>
  <c r="E386" i="18"/>
  <c r="F386" i="18"/>
  <c r="E378" i="18"/>
  <c r="F378" i="18"/>
  <c r="E370" i="18"/>
  <c r="F370" i="18"/>
  <c r="E362" i="18"/>
  <c r="F362" i="18"/>
  <c r="E346" i="18"/>
  <c r="F346" i="18"/>
  <c r="E338" i="18"/>
  <c r="F338" i="18"/>
  <c r="E326" i="18"/>
  <c r="F326" i="18" s="1"/>
  <c r="E306" i="18"/>
  <c r="F306" i="18"/>
  <c r="E298" i="18"/>
  <c r="F298" i="18"/>
  <c r="E286" i="18"/>
  <c r="F286" i="18"/>
  <c r="E274" i="18"/>
  <c r="F274" i="18"/>
  <c r="E269" i="18"/>
  <c r="F269" i="18"/>
  <c r="E230" i="18"/>
  <c r="F230" i="18"/>
  <c r="H204" i="18"/>
  <c r="G204" i="18"/>
  <c r="H201" i="18"/>
  <c r="G201" i="18"/>
  <c r="E192" i="18"/>
  <c r="F192" i="18"/>
  <c r="E167" i="18"/>
  <c r="F167" i="18" s="1"/>
  <c r="H133" i="18"/>
  <c r="G133" i="18"/>
  <c r="H128" i="18"/>
  <c r="G128" i="18"/>
  <c r="E122" i="18"/>
  <c r="F122" i="18" s="1"/>
  <c r="G101" i="18"/>
  <c r="H101" i="18"/>
  <c r="E87" i="18"/>
  <c r="F87" i="18" s="1"/>
  <c r="E73" i="18"/>
  <c r="F73" i="18"/>
  <c r="G65" i="18"/>
  <c r="H65" i="18"/>
  <c r="H60" i="18"/>
  <c r="G60" i="18"/>
  <c r="G44" i="18"/>
  <c r="H44" i="18"/>
  <c r="E38" i="18"/>
  <c r="F38" i="18"/>
  <c r="H21" i="18"/>
  <c r="G21" i="18"/>
  <c r="E9" i="18"/>
  <c r="F9" i="18" s="1"/>
  <c r="H413" i="18"/>
  <c r="G413" i="18"/>
  <c r="H405" i="18"/>
  <c r="G405" i="18"/>
  <c r="G389" i="18"/>
  <c r="H389" i="18"/>
  <c r="H373" i="18"/>
  <c r="G373" i="18"/>
  <c r="G356" i="18"/>
  <c r="H356" i="18"/>
  <c r="H340" i="18"/>
  <c r="K20" i="17" s="1"/>
  <c r="G340" i="18"/>
  <c r="I20" i="17" s="1"/>
  <c r="H260" i="18"/>
  <c r="G260" i="18"/>
  <c r="F423" i="18"/>
  <c r="F399" i="18"/>
  <c r="F391" i="18"/>
  <c r="F367" i="18"/>
  <c r="E354" i="18"/>
  <c r="F354" i="18" s="1"/>
  <c r="F341" i="18"/>
  <c r="E325" i="18"/>
  <c r="F325" i="18"/>
  <c r="E302" i="18"/>
  <c r="F302" i="18" s="1"/>
  <c r="F293" i="18"/>
  <c r="F261" i="18"/>
  <c r="F253" i="18"/>
  <c r="E234" i="18"/>
  <c r="F234" i="18" s="1"/>
  <c r="E229" i="18"/>
  <c r="F229" i="18" s="1"/>
  <c r="F189" i="18"/>
  <c r="F184" i="18"/>
  <c r="H176" i="18"/>
  <c r="G176" i="18"/>
  <c r="E170" i="18"/>
  <c r="F170" i="18" s="1"/>
  <c r="F164" i="18"/>
  <c r="E135" i="18"/>
  <c r="F135" i="18" s="1"/>
  <c r="E89" i="18"/>
  <c r="F89" i="18" s="1"/>
  <c r="F84" i="18"/>
  <c r="F79" i="18"/>
  <c r="E11" i="18"/>
  <c r="F11" i="18" s="1"/>
  <c r="F355" i="18"/>
  <c r="G339" i="18"/>
  <c r="H339" i="18"/>
  <c r="F267" i="18"/>
  <c r="F235" i="18"/>
  <c r="H219" i="18"/>
  <c r="G219" i="18"/>
  <c r="H202" i="18"/>
  <c r="G202" i="18"/>
  <c r="G186" i="18"/>
  <c r="H186" i="18"/>
  <c r="F166" i="18"/>
  <c r="H134" i="18"/>
  <c r="G134" i="18"/>
  <c r="F81" i="18"/>
  <c r="F54" i="18"/>
  <c r="F41" i="18"/>
  <c r="H332" i="18"/>
  <c r="E390" i="18"/>
  <c r="F390" i="18"/>
  <c r="E382" i="18"/>
  <c r="F382" i="18" s="1"/>
  <c r="E374" i="18"/>
  <c r="F374" i="18"/>
  <c r="F361" i="18"/>
  <c r="E358" i="18"/>
  <c r="F358" i="18" s="1"/>
  <c r="E353" i="18"/>
  <c r="F353" i="18" s="1"/>
  <c r="E350" i="18"/>
  <c r="F350" i="18" s="1"/>
  <c r="F345" i="18"/>
  <c r="F337" i="18"/>
  <c r="E330" i="18"/>
  <c r="F330" i="18" s="1"/>
  <c r="E322" i="18"/>
  <c r="F322" i="18" s="1"/>
  <c r="E317" i="18"/>
  <c r="F317" i="18" s="1"/>
  <c r="F297" i="18"/>
  <c r="F285" i="18"/>
  <c r="E278" i="18"/>
  <c r="F278" i="18" s="1"/>
  <c r="F273" i="18"/>
  <c r="E258" i="18"/>
  <c r="F258" i="18" s="1"/>
  <c r="E250" i="18"/>
  <c r="F250" i="18"/>
  <c r="E238" i="18"/>
  <c r="F238" i="18"/>
  <c r="F213" i="18"/>
  <c r="H208" i="18"/>
  <c r="G208" i="18"/>
  <c r="E205" i="18"/>
  <c r="F205" i="18" s="1"/>
  <c r="F200" i="18"/>
  <c r="F197" i="18"/>
  <c r="E169" i="18"/>
  <c r="F169" i="18" s="1"/>
  <c r="E137" i="18"/>
  <c r="F137" i="18" s="1"/>
  <c r="F132" i="18"/>
  <c r="F127" i="18"/>
  <c r="G117" i="18"/>
  <c r="H117" i="18"/>
  <c r="E112" i="18"/>
  <c r="F112" i="18" s="1"/>
  <c r="E96" i="18"/>
  <c r="F96" i="18" s="1"/>
  <c r="E71" i="18"/>
  <c r="F71" i="18" s="1"/>
  <c r="E66" i="18"/>
  <c r="F66" i="18" s="1"/>
  <c r="F61" i="18"/>
  <c r="F59" i="18"/>
  <c r="F56" i="18"/>
  <c r="F51" i="18"/>
  <c r="F45" i="18"/>
  <c r="F43" i="18"/>
  <c r="H37" i="18"/>
  <c r="G37" i="18"/>
  <c r="E29" i="18"/>
  <c r="F29" i="18" s="1"/>
  <c r="E22" i="18"/>
  <c r="F22" i="18" s="1"/>
  <c r="F425" i="18"/>
  <c r="F417" i="18"/>
  <c r="F409" i="18"/>
  <c r="F401" i="18"/>
  <c r="F393" i="18"/>
  <c r="F385" i="18"/>
  <c r="F377" i="18"/>
  <c r="F369" i="18"/>
  <c r="F360" i="18"/>
  <c r="F352" i="18"/>
  <c r="F344" i="18"/>
  <c r="F336" i="18"/>
  <c r="F312" i="18"/>
  <c r="F304" i="18"/>
  <c r="F296" i="18"/>
  <c r="F272" i="18"/>
  <c r="F264" i="18"/>
  <c r="F256" i="18"/>
  <c r="F216" i="18"/>
  <c r="F207" i="18"/>
  <c r="F183" i="18"/>
  <c r="F173" i="18"/>
  <c r="F162" i="18"/>
  <c r="F152" i="18"/>
  <c r="F141" i="18"/>
  <c r="F130" i="18"/>
  <c r="H120" i="18"/>
  <c r="G120" i="18"/>
  <c r="G98" i="18"/>
  <c r="H98" i="18"/>
  <c r="F77" i="18"/>
  <c r="F64" i="18"/>
  <c r="G49" i="18"/>
  <c r="H49" i="18"/>
  <c r="F36" i="18"/>
  <c r="G299" i="18"/>
  <c r="H292" i="18"/>
  <c r="H381" i="18"/>
  <c r="H421" i="18"/>
  <c r="G421" i="18"/>
  <c r="H348" i="18"/>
  <c r="G348" i="18"/>
  <c r="H324" i="18"/>
  <c r="G324" i="18"/>
  <c r="F316" i="18"/>
  <c r="F284" i="18"/>
  <c r="H268" i="18"/>
  <c r="G268" i="18"/>
  <c r="H252" i="18"/>
  <c r="G252" i="18"/>
  <c r="F244" i="18"/>
  <c r="H236" i="18"/>
  <c r="G236" i="18"/>
  <c r="H220" i="18"/>
  <c r="G220" i="18"/>
  <c r="G178" i="18"/>
  <c r="H178" i="18"/>
  <c r="F157" i="18"/>
  <c r="H146" i="18"/>
  <c r="G146" i="18"/>
  <c r="H136" i="18"/>
  <c r="G136" i="18"/>
  <c r="F125" i="18"/>
  <c r="H114" i="18"/>
  <c r="G114" i="18"/>
  <c r="H104" i="18"/>
  <c r="G104" i="18"/>
  <c r="G93" i="18"/>
  <c r="H93" i="18"/>
  <c r="F82" i="18"/>
  <c r="H70" i="18"/>
  <c r="G70" i="18"/>
  <c r="G57" i="18"/>
  <c r="H57" i="18"/>
  <c r="H42" i="18"/>
  <c r="G42" i="18"/>
  <c r="G28" i="18"/>
  <c r="H28" i="18"/>
  <c r="G203" i="18"/>
  <c r="G397" i="18"/>
  <c r="F415" i="18"/>
  <c r="F407" i="18"/>
  <c r="F383" i="18"/>
  <c r="F375" i="18"/>
  <c r="F333" i="18"/>
  <c r="E318" i="18"/>
  <c r="F318" i="18"/>
  <c r="F313" i="18"/>
  <c r="E310" i="18"/>
  <c r="F310" i="18" s="1"/>
  <c r="E305" i="18"/>
  <c r="F305" i="18" s="1"/>
  <c r="E290" i="18"/>
  <c r="F290" i="18" s="1"/>
  <c r="F281" i="18"/>
  <c r="E266" i="18"/>
  <c r="F266" i="18"/>
  <c r="E246" i="18"/>
  <c r="F246" i="18"/>
  <c r="F241" i="18"/>
  <c r="E217" i="18"/>
  <c r="F217" i="18" s="1"/>
  <c r="G181" i="18"/>
  <c r="H181" i="18"/>
  <c r="F149" i="18"/>
  <c r="E121" i="18"/>
  <c r="F121" i="18"/>
  <c r="H363" i="18"/>
  <c r="G363" i="18"/>
  <c r="H347" i="18"/>
  <c r="G347" i="18"/>
  <c r="H307" i="18"/>
  <c r="G307" i="18"/>
  <c r="F291" i="18"/>
  <c r="G275" i="18"/>
  <c r="H275" i="18"/>
  <c r="H210" i="18"/>
  <c r="G210" i="18"/>
  <c r="G194" i="18"/>
  <c r="H194" i="18"/>
  <c r="G177" i="18"/>
  <c r="H177" i="18"/>
  <c r="H156" i="18"/>
  <c r="G156" i="18"/>
  <c r="G145" i="18"/>
  <c r="H145" i="18"/>
  <c r="F124" i="18"/>
  <c r="G102" i="18"/>
  <c r="H102" i="18"/>
  <c r="H69" i="18"/>
  <c r="G69" i="18"/>
  <c r="H26" i="18"/>
  <c r="G26" i="18"/>
  <c r="G168" i="18"/>
  <c r="E422" i="18"/>
  <c r="F422" i="18" s="1"/>
  <c r="E414" i="18"/>
  <c r="F414" i="18" s="1"/>
  <c r="E406" i="18"/>
  <c r="F406" i="18" s="1"/>
  <c r="E398" i="18"/>
  <c r="F398" i="18" s="1"/>
  <c r="F5" i="18"/>
  <c r="F419" i="18"/>
  <c r="F411" i="18"/>
  <c r="F403" i="18"/>
  <c r="F395" i="18"/>
  <c r="F387" i="18"/>
  <c r="F379" i="18"/>
  <c r="F371" i="18"/>
  <c r="E365" i="18"/>
  <c r="F365" i="18" s="1"/>
  <c r="E357" i="18"/>
  <c r="F357" i="18" s="1"/>
  <c r="E349" i="18"/>
  <c r="F349" i="18" s="1"/>
  <c r="E342" i="18"/>
  <c r="F342" i="18" s="1"/>
  <c r="E334" i="18"/>
  <c r="F334" i="18" s="1"/>
  <c r="E329" i="18"/>
  <c r="F329" i="18" s="1"/>
  <c r="E321" i="18"/>
  <c r="F321" i="18" s="1"/>
  <c r="E319" i="18"/>
  <c r="F319" i="18" s="1"/>
  <c r="E314" i="18"/>
  <c r="F314" i="18"/>
  <c r="E311" i="18"/>
  <c r="F311" i="18" s="1"/>
  <c r="F309" i="18"/>
  <c r="E303" i="18"/>
  <c r="F303" i="18" s="1"/>
  <c r="F301" i="18"/>
  <c r="E294" i="18"/>
  <c r="F294" i="18"/>
  <c r="F289" i="18"/>
  <c r="E282" i="18"/>
  <c r="F282" i="18" s="1"/>
  <c r="E277" i="18"/>
  <c r="F277" i="18" s="1"/>
  <c r="E270" i="18"/>
  <c r="F270" i="18" s="1"/>
  <c r="F265" i="18"/>
  <c r="E262" i="18"/>
  <c r="F262" i="18"/>
  <c r="E257" i="18"/>
  <c r="F257" i="18"/>
  <c r="E254" i="18"/>
  <c r="F254" i="18"/>
  <c r="E249" i="18"/>
  <c r="F249" i="18" s="1"/>
  <c r="E247" i="18"/>
  <c r="F247" i="18" s="1"/>
  <c r="F245" i="18"/>
  <c r="E242" i="18"/>
  <c r="F242" i="18" s="1"/>
  <c r="E237" i="18"/>
  <c r="F237" i="18" s="1"/>
  <c r="F233" i="18"/>
  <c r="E225" i="18"/>
  <c r="F225" i="18" s="1"/>
  <c r="E222" i="18"/>
  <c r="F222" i="18" s="1"/>
  <c r="E212" i="18"/>
  <c r="F212" i="18" s="1"/>
  <c r="E209" i="18"/>
  <c r="F209" i="18" s="1"/>
  <c r="H188" i="18"/>
  <c r="G188" i="18"/>
  <c r="E185" i="18"/>
  <c r="F185" i="18"/>
  <c r="F180" i="18"/>
  <c r="F175" i="18"/>
  <c r="G165" i="18"/>
  <c r="H165" i="18"/>
  <c r="E160" i="18"/>
  <c r="F160" i="18"/>
  <c r="E155" i="18"/>
  <c r="F155" i="18" s="1"/>
  <c r="E147" i="18"/>
  <c r="F147" i="18" s="1"/>
  <c r="E144" i="18"/>
  <c r="F144" i="18"/>
  <c r="E139" i="18"/>
  <c r="F139" i="18" s="1"/>
  <c r="E119" i="18"/>
  <c r="F119" i="18" s="1"/>
  <c r="E116" i="18"/>
  <c r="F116" i="18" s="1"/>
  <c r="F107" i="18"/>
  <c r="F99" i="18"/>
  <c r="F91" i="18"/>
  <c r="H85" i="18"/>
  <c r="G85" i="18"/>
  <c r="H80" i="18"/>
  <c r="G80" i="18"/>
  <c r="E74" i="18"/>
  <c r="F74" i="18" s="1"/>
  <c r="F68" i="18"/>
  <c r="F53" i="18"/>
  <c r="E39" i="18"/>
  <c r="F39" i="18" s="1"/>
  <c r="E34" i="18"/>
  <c r="F34" i="18" s="1"/>
  <c r="E31" i="18"/>
  <c r="F31" i="18" s="1"/>
  <c r="F24" i="18"/>
  <c r="F19" i="18"/>
  <c r="F15" i="18"/>
  <c r="F13" i="18"/>
  <c r="F10" i="18"/>
  <c r="E7" i="18"/>
  <c r="F7" i="18" s="1"/>
  <c r="F327" i="18"/>
  <c r="F223" i="18"/>
  <c r="F198" i="18"/>
  <c r="H190" i="18"/>
  <c r="G190" i="18"/>
  <c r="F182" i="18"/>
  <c r="F172" i="18"/>
  <c r="F150" i="18"/>
  <c r="H140" i="18"/>
  <c r="G140" i="18"/>
  <c r="F129" i="18"/>
  <c r="F118" i="18"/>
  <c r="H108" i="18"/>
  <c r="G108" i="18"/>
  <c r="H97" i="18"/>
  <c r="G97" i="18"/>
  <c r="F86" i="18"/>
  <c r="F76" i="18"/>
  <c r="F48" i="18"/>
  <c r="F33" i="18"/>
  <c r="H92" i="18"/>
  <c r="H228" i="18"/>
  <c r="E221" i="18"/>
  <c r="F221" i="18" s="1"/>
  <c r="F159" i="18"/>
  <c r="F143" i="18"/>
  <c r="F111" i="18"/>
  <c r="F95" i="18"/>
  <c r="E72" i="18"/>
  <c r="F72" i="18"/>
  <c r="F63" i="18"/>
  <c r="E50" i="18"/>
  <c r="F50" i="18" s="1"/>
  <c r="F47" i="18"/>
  <c r="F40" i="18"/>
  <c r="F8" i="18"/>
  <c r="F226" i="18"/>
  <c r="F218" i="18"/>
  <c r="F193" i="18"/>
  <c r="F154" i="18"/>
  <c r="F138" i="18"/>
  <c r="F106" i="18"/>
  <c r="F90" i="18"/>
  <c r="F46" i="18"/>
  <c r="F12" i="18"/>
  <c r="F179" i="18"/>
  <c r="F171" i="18"/>
  <c r="F163" i="18"/>
  <c r="F151" i="18"/>
  <c r="F131" i="18"/>
  <c r="F123" i="18"/>
  <c r="F115" i="18"/>
  <c r="F103" i="18"/>
  <c r="F83" i="18"/>
  <c r="F75" i="18"/>
  <c r="F67" i="18"/>
  <c r="F55" i="18"/>
  <c r="F35" i="18"/>
  <c r="F27" i="18"/>
  <c r="F25" i="18"/>
  <c r="F23" i="18"/>
  <c r="E20" i="18"/>
  <c r="F20" i="18" s="1"/>
  <c r="F18" i="18"/>
  <c r="F14" i="18"/>
  <c r="F196" i="18"/>
  <c r="F174" i="18"/>
  <c r="F158" i="18"/>
  <c r="F153" i="18"/>
  <c r="F148" i="18"/>
  <c r="F142" i="18"/>
  <c r="F126" i="18"/>
  <c r="F110" i="18"/>
  <c r="F105" i="18"/>
  <c r="F100" i="18"/>
  <c r="F94" i="18"/>
  <c r="F78" i="18"/>
  <c r="F58" i="18"/>
  <c r="F52" i="18"/>
  <c r="F30" i="18"/>
  <c r="C18" i="22"/>
  <c r="G18" i="22" s="1"/>
  <c r="C21" i="22"/>
  <c r="G21" i="22" s="1"/>
  <c r="E11" i="21"/>
  <c r="F214" i="18"/>
  <c r="F366" i="18"/>
  <c r="G16" i="22"/>
  <c r="G11" i="21"/>
  <c r="G13" i="21"/>
  <c r="G10" i="21"/>
  <c r="G18" i="21" s="1"/>
  <c r="G12" i="21"/>
  <c r="G14" i="17"/>
  <c r="G13" i="17"/>
  <c r="G12" i="17"/>
  <c r="G11" i="17"/>
  <c r="G10" i="17"/>
  <c r="E6" i="5"/>
  <c r="C9" i="5" s="1"/>
  <c r="E9" i="5" s="1"/>
  <c r="C7" i="5"/>
  <c r="E7" i="5" s="1"/>
  <c r="G15" i="21" l="1"/>
  <c r="C19" i="21" s="1"/>
  <c r="G19" i="21" s="1"/>
  <c r="H16" i="18"/>
  <c r="G16" i="18"/>
  <c r="H32" i="18"/>
  <c r="G32" i="18"/>
  <c r="H62" i="18"/>
  <c r="G62" i="18"/>
  <c r="H206" i="18"/>
  <c r="G206" i="18"/>
  <c r="H147" i="18"/>
  <c r="G147" i="18"/>
  <c r="H310" i="18"/>
  <c r="G310" i="18"/>
  <c r="H112" i="18"/>
  <c r="G112" i="18"/>
  <c r="H278" i="18"/>
  <c r="G278" i="18"/>
  <c r="H322" i="18"/>
  <c r="G322" i="18"/>
  <c r="H350" i="18"/>
  <c r="G350" i="18"/>
  <c r="G87" i="18"/>
  <c r="H87" i="18"/>
  <c r="H167" i="18"/>
  <c r="G167" i="18"/>
  <c r="H20" i="18"/>
  <c r="G20" i="18"/>
  <c r="H34" i="18"/>
  <c r="G34" i="18"/>
  <c r="H139" i="18"/>
  <c r="G139" i="18"/>
  <c r="G155" i="18"/>
  <c r="H155" i="18"/>
  <c r="H282" i="18"/>
  <c r="G282" i="18"/>
  <c r="G329" i="18"/>
  <c r="H329" i="18"/>
  <c r="H357" i="18"/>
  <c r="G357" i="18"/>
  <c r="H414" i="18"/>
  <c r="G414" i="18"/>
  <c r="H22" i="18"/>
  <c r="G22" i="18"/>
  <c r="H330" i="18"/>
  <c r="G330" i="18"/>
  <c r="H353" i="18"/>
  <c r="G353" i="18"/>
  <c r="H170" i="18"/>
  <c r="G170" i="18"/>
  <c r="H31" i="18"/>
  <c r="G31" i="18"/>
  <c r="H242" i="18"/>
  <c r="G242" i="18"/>
  <c r="H311" i="18"/>
  <c r="G311" i="18"/>
  <c r="H66" i="18"/>
  <c r="G66" i="18"/>
  <c r="H50" i="18"/>
  <c r="G50" i="18"/>
  <c r="H221" i="18"/>
  <c r="G221" i="18"/>
  <c r="H74" i="18"/>
  <c r="G74" i="18"/>
  <c r="H116" i="18"/>
  <c r="G116" i="18"/>
  <c r="H334" i="18"/>
  <c r="G334" i="18"/>
  <c r="H365" i="18"/>
  <c r="G365" i="18"/>
  <c r="H422" i="18"/>
  <c r="G422" i="18"/>
  <c r="H290" i="18"/>
  <c r="G290" i="18"/>
  <c r="G205" i="18"/>
  <c r="H205" i="18"/>
  <c r="H258" i="18"/>
  <c r="G258" i="18"/>
  <c r="H358" i="18"/>
  <c r="G358" i="18"/>
  <c r="H382" i="18"/>
  <c r="G382" i="18"/>
  <c r="G89" i="18"/>
  <c r="H89" i="18"/>
  <c r="H229" i="18"/>
  <c r="G229" i="18"/>
  <c r="H326" i="18"/>
  <c r="G326" i="18"/>
  <c r="H277" i="18"/>
  <c r="G277" i="18"/>
  <c r="H406" i="18"/>
  <c r="G406" i="18"/>
  <c r="H222" i="18"/>
  <c r="G222" i="18"/>
  <c r="H249" i="18"/>
  <c r="G249" i="18"/>
  <c r="H270" i="18"/>
  <c r="G270" i="18"/>
  <c r="H319" i="18"/>
  <c r="G319" i="18"/>
  <c r="H342" i="18"/>
  <c r="G342" i="18"/>
  <c r="H398" i="18"/>
  <c r="G398" i="18"/>
  <c r="H217" i="18"/>
  <c r="G217" i="18"/>
  <c r="H305" i="18"/>
  <c r="G305" i="18"/>
  <c r="H96" i="18"/>
  <c r="G96" i="18"/>
  <c r="H169" i="18"/>
  <c r="G169" i="18"/>
  <c r="G317" i="18"/>
  <c r="H317" i="18"/>
  <c r="H11" i="18"/>
  <c r="G11" i="18"/>
  <c r="G135" i="18"/>
  <c r="H135" i="18"/>
  <c r="H234" i="18"/>
  <c r="G234" i="18"/>
  <c r="H302" i="18"/>
  <c r="G302" i="18"/>
  <c r="H354" i="18"/>
  <c r="G354" i="18"/>
  <c r="G122" i="18"/>
  <c r="H122" i="18"/>
  <c r="H196" i="18"/>
  <c r="G196" i="18"/>
  <c r="H131" i="18"/>
  <c r="G131" i="18"/>
  <c r="H143" i="18"/>
  <c r="G143" i="18"/>
  <c r="G9" i="18"/>
  <c r="H9" i="18"/>
  <c r="G73" i="18"/>
  <c r="H73" i="18"/>
  <c r="G209" i="18"/>
  <c r="H209" i="18"/>
  <c r="H298" i="18"/>
  <c r="G298" i="18"/>
  <c r="H349" i="18"/>
  <c r="G349" i="18"/>
  <c r="G386" i="18"/>
  <c r="H386" i="18"/>
  <c r="H303" i="18"/>
  <c r="G303" i="18"/>
  <c r="C23" i="22"/>
  <c r="G23" i="22" s="1"/>
  <c r="G24" i="22" s="1"/>
  <c r="G28" i="22" s="1"/>
  <c r="H78" i="18"/>
  <c r="G78" i="18"/>
  <c r="H110" i="18"/>
  <c r="G110" i="18"/>
  <c r="H153" i="18"/>
  <c r="G153" i="18"/>
  <c r="H14" i="18"/>
  <c r="G14" i="18"/>
  <c r="G23" i="18"/>
  <c r="H23" i="18"/>
  <c r="G55" i="18"/>
  <c r="H55" i="18"/>
  <c r="H103" i="18"/>
  <c r="G103" i="18"/>
  <c r="H151" i="18"/>
  <c r="G151" i="18"/>
  <c r="G12" i="18"/>
  <c r="H12" i="18"/>
  <c r="H138" i="18"/>
  <c r="G138" i="18"/>
  <c r="H226" i="18"/>
  <c r="G226" i="18"/>
  <c r="G159" i="18"/>
  <c r="H159" i="18"/>
  <c r="G33" i="18"/>
  <c r="H33" i="18"/>
  <c r="H118" i="18"/>
  <c r="G118" i="18"/>
  <c r="G150" i="18"/>
  <c r="H150" i="18"/>
  <c r="G15" i="18"/>
  <c r="H15" i="18"/>
  <c r="H53" i="18"/>
  <c r="G53" i="18"/>
  <c r="H91" i="18"/>
  <c r="G91" i="18"/>
  <c r="H180" i="18"/>
  <c r="G180" i="18"/>
  <c r="H233" i="18"/>
  <c r="G233" i="18"/>
  <c r="H245" i="18"/>
  <c r="G245" i="18"/>
  <c r="H289" i="18"/>
  <c r="G289" i="18"/>
  <c r="H371" i="18"/>
  <c r="G371" i="18"/>
  <c r="H403" i="18"/>
  <c r="G403" i="18"/>
  <c r="H291" i="18"/>
  <c r="G291" i="18"/>
  <c r="H407" i="18"/>
  <c r="G407" i="18"/>
  <c r="H82" i="18"/>
  <c r="G82" i="18"/>
  <c r="G157" i="18"/>
  <c r="H157" i="18"/>
  <c r="H284" i="18"/>
  <c r="G284" i="18"/>
  <c r="G130" i="18"/>
  <c r="H130" i="18"/>
  <c r="G173" i="18"/>
  <c r="H173" i="18"/>
  <c r="H256" i="18"/>
  <c r="G256" i="18"/>
  <c r="H304" i="18"/>
  <c r="G304" i="18"/>
  <c r="H352" i="18"/>
  <c r="G352" i="18"/>
  <c r="H385" i="18"/>
  <c r="G385" i="18"/>
  <c r="H417" i="18"/>
  <c r="G417" i="18"/>
  <c r="H43" i="18"/>
  <c r="G43" i="18"/>
  <c r="H59" i="18"/>
  <c r="G59" i="18"/>
  <c r="G127" i="18"/>
  <c r="H127" i="18"/>
  <c r="G213" i="18"/>
  <c r="H213" i="18"/>
  <c r="G81" i="18"/>
  <c r="H81" i="18"/>
  <c r="K20" i="57"/>
  <c r="J21" i="57" s="1"/>
  <c r="K20" i="50"/>
  <c r="J21" i="50" s="1"/>
  <c r="K20" i="49"/>
  <c r="J21" i="49" s="1"/>
  <c r="K20" i="43"/>
  <c r="J21" i="43" s="1"/>
  <c r="K20" i="41"/>
  <c r="J21" i="41" s="1"/>
  <c r="K20" i="40"/>
  <c r="J21" i="40" s="1"/>
  <c r="K20" i="36"/>
  <c r="J21" i="36" s="1"/>
  <c r="K20" i="38"/>
  <c r="J21" i="38" s="1"/>
  <c r="K20" i="37"/>
  <c r="J21" i="37" s="1"/>
  <c r="K20" i="39"/>
  <c r="J21" i="39" s="1"/>
  <c r="K20" i="35"/>
  <c r="J21" i="35" s="1"/>
  <c r="K20" i="34"/>
  <c r="J21" i="34" s="1"/>
  <c r="K20" i="33"/>
  <c r="J21" i="33" s="1"/>
  <c r="K20" i="31"/>
  <c r="J21" i="31" s="1"/>
  <c r="K20" i="32"/>
  <c r="J21" i="32" s="1"/>
  <c r="K20" i="30"/>
  <c r="J21" i="30" s="1"/>
  <c r="K20" i="29"/>
  <c r="J21" i="29" s="1"/>
  <c r="K20" i="25"/>
  <c r="J21" i="25" s="1"/>
  <c r="K20" i="26"/>
  <c r="J21" i="26" s="1"/>
  <c r="K20" i="23"/>
  <c r="J21" i="23" s="1"/>
  <c r="K20" i="22"/>
  <c r="J21" i="22" s="1"/>
  <c r="H184" i="18"/>
  <c r="G184" i="18"/>
  <c r="H293" i="18"/>
  <c r="G293" i="18"/>
  <c r="H367" i="18"/>
  <c r="G367" i="18"/>
  <c r="H105" i="18"/>
  <c r="G105" i="18"/>
  <c r="H83" i="18"/>
  <c r="G83" i="18"/>
  <c r="H106" i="18"/>
  <c r="G106" i="18"/>
  <c r="H47" i="18"/>
  <c r="G47" i="18"/>
  <c r="G13" i="18"/>
  <c r="H13" i="18"/>
  <c r="H160" i="18"/>
  <c r="G160" i="18"/>
  <c r="G225" i="18"/>
  <c r="H225" i="18"/>
  <c r="H254" i="18"/>
  <c r="G254" i="18"/>
  <c r="H314" i="18"/>
  <c r="G314" i="18"/>
  <c r="H395" i="18"/>
  <c r="G395" i="18"/>
  <c r="H281" i="18"/>
  <c r="G281" i="18"/>
  <c r="H318" i="18"/>
  <c r="G318" i="18"/>
  <c r="G244" i="18"/>
  <c r="H244" i="18"/>
  <c r="G77" i="18"/>
  <c r="H77" i="18"/>
  <c r="H162" i="18"/>
  <c r="G162" i="18"/>
  <c r="H296" i="18"/>
  <c r="G296" i="18"/>
  <c r="H377" i="18"/>
  <c r="G377" i="18"/>
  <c r="H56" i="18"/>
  <c r="G56" i="18"/>
  <c r="H137" i="18"/>
  <c r="G137" i="18"/>
  <c r="H273" i="18"/>
  <c r="G273" i="18"/>
  <c r="H390" i="18"/>
  <c r="G390" i="18"/>
  <c r="H166" i="18"/>
  <c r="K20" i="42" s="1"/>
  <c r="J21" i="42" s="1"/>
  <c r="G166" i="18"/>
  <c r="I20" i="42" s="1"/>
  <c r="H21" i="42" s="1"/>
  <c r="L27" i="42" s="1"/>
  <c r="H267" i="18"/>
  <c r="G267" i="18"/>
  <c r="H261" i="18"/>
  <c r="G261" i="18"/>
  <c r="H38" i="18"/>
  <c r="G38" i="18"/>
  <c r="H274" i="18"/>
  <c r="G274" i="18"/>
  <c r="H338" i="18"/>
  <c r="G338" i="18"/>
  <c r="H418" i="18"/>
  <c r="G418" i="18"/>
  <c r="H30" i="18"/>
  <c r="G30" i="18"/>
  <c r="H94" i="18"/>
  <c r="G94" i="18"/>
  <c r="H126" i="18"/>
  <c r="G126" i="18"/>
  <c r="H158" i="18"/>
  <c r="G158" i="18"/>
  <c r="H18" i="18"/>
  <c r="G18" i="18"/>
  <c r="G25" i="18"/>
  <c r="H25" i="18"/>
  <c r="H67" i="18"/>
  <c r="G67" i="18"/>
  <c r="H115" i="18"/>
  <c r="G115" i="18"/>
  <c r="H163" i="18"/>
  <c r="G163" i="18"/>
  <c r="H46" i="18"/>
  <c r="G46" i="18"/>
  <c r="H154" i="18"/>
  <c r="G154" i="18"/>
  <c r="H8" i="18"/>
  <c r="G8" i="18"/>
  <c r="H95" i="18"/>
  <c r="G95" i="18"/>
  <c r="H48" i="18"/>
  <c r="G48" i="18"/>
  <c r="G129" i="18"/>
  <c r="H129" i="18"/>
  <c r="H172" i="18"/>
  <c r="G172" i="18"/>
  <c r="H198" i="18"/>
  <c r="G198" i="18"/>
  <c r="G7" i="18"/>
  <c r="H7" i="18"/>
  <c r="H19" i="18"/>
  <c r="G19" i="18"/>
  <c r="G68" i="18"/>
  <c r="H68" i="18"/>
  <c r="H99" i="18"/>
  <c r="G99" i="18"/>
  <c r="G119" i="18"/>
  <c r="H119" i="18"/>
  <c r="H185" i="18"/>
  <c r="G185" i="18"/>
  <c r="G257" i="18"/>
  <c r="H257" i="18"/>
  <c r="G265" i="18"/>
  <c r="H265" i="18"/>
  <c r="H294" i="18"/>
  <c r="G294" i="18"/>
  <c r="H309" i="18"/>
  <c r="G309" i="18"/>
  <c r="H379" i="18"/>
  <c r="G379" i="18"/>
  <c r="H411" i="18"/>
  <c r="G411" i="18"/>
  <c r="G149" i="18"/>
  <c r="H149" i="18"/>
  <c r="H266" i="18"/>
  <c r="G266" i="18"/>
  <c r="H333" i="18"/>
  <c r="G333" i="18"/>
  <c r="H415" i="18"/>
  <c r="G415" i="18"/>
  <c r="H316" i="18"/>
  <c r="G316" i="18"/>
  <c r="G141" i="18"/>
  <c r="H141" i="18"/>
  <c r="G183" i="18"/>
  <c r="H183" i="18"/>
  <c r="G264" i="18"/>
  <c r="H264" i="18"/>
  <c r="H312" i="18"/>
  <c r="G312" i="18"/>
  <c r="H360" i="18"/>
  <c r="G360" i="18"/>
  <c r="H393" i="18"/>
  <c r="G393" i="18"/>
  <c r="H425" i="18"/>
  <c r="G425" i="18"/>
  <c r="G29" i="18"/>
  <c r="H29" i="18"/>
  <c r="G45" i="18"/>
  <c r="H45" i="18"/>
  <c r="G61" i="18"/>
  <c r="H61" i="18"/>
  <c r="G71" i="18"/>
  <c r="H71" i="18"/>
  <c r="H132" i="18"/>
  <c r="G132" i="18"/>
  <c r="H238" i="18"/>
  <c r="G238" i="18"/>
  <c r="I20" i="57"/>
  <c r="H21" i="57" s="1"/>
  <c r="I20" i="50"/>
  <c r="H21" i="50" s="1"/>
  <c r="I20" i="49"/>
  <c r="H21" i="49" s="1"/>
  <c r="I20" i="43"/>
  <c r="H21" i="43" s="1"/>
  <c r="I20" i="41"/>
  <c r="H21" i="41" s="1"/>
  <c r="I20" i="40"/>
  <c r="H21" i="40" s="1"/>
  <c r="I20" i="38"/>
  <c r="H21" i="38" s="1"/>
  <c r="I20" i="37"/>
  <c r="H21" i="37" s="1"/>
  <c r="I20" i="39"/>
  <c r="H21" i="39" s="1"/>
  <c r="I20" i="36"/>
  <c r="H21" i="36" s="1"/>
  <c r="I20" i="35"/>
  <c r="H21" i="35" s="1"/>
  <c r="I20" i="34"/>
  <c r="H21" i="34" s="1"/>
  <c r="I20" i="33"/>
  <c r="H21" i="33" s="1"/>
  <c r="I20" i="32"/>
  <c r="H21" i="32" s="1"/>
  <c r="I20" i="31"/>
  <c r="H21" i="31" s="1"/>
  <c r="I20" i="30"/>
  <c r="H21" i="30" s="1"/>
  <c r="I20" i="29"/>
  <c r="H21" i="29" s="1"/>
  <c r="I20" i="25"/>
  <c r="H21" i="25" s="1"/>
  <c r="I20" i="26"/>
  <c r="H21" i="26" s="1"/>
  <c r="I20" i="23"/>
  <c r="H21" i="23" s="1"/>
  <c r="I20" i="22"/>
  <c r="H21" i="22" s="1"/>
  <c r="G79" i="18"/>
  <c r="H79" i="18"/>
  <c r="H189" i="18"/>
  <c r="G189" i="18"/>
  <c r="H341" i="18"/>
  <c r="G341" i="18"/>
  <c r="H391" i="18"/>
  <c r="G391" i="18"/>
  <c r="H192" i="18"/>
  <c r="G192" i="18"/>
  <c r="H230" i="18"/>
  <c r="G230" i="18"/>
  <c r="H269" i="18"/>
  <c r="G269" i="18"/>
  <c r="H286" i="18"/>
  <c r="G286" i="18"/>
  <c r="H306" i="18"/>
  <c r="G306" i="18"/>
  <c r="H346" i="18"/>
  <c r="G346" i="18"/>
  <c r="H362" i="18"/>
  <c r="G362" i="18"/>
  <c r="G378" i="18"/>
  <c r="H378" i="18"/>
  <c r="G394" i="18"/>
  <c r="H394" i="18"/>
  <c r="H410" i="18"/>
  <c r="G410" i="18"/>
  <c r="H58" i="18"/>
  <c r="G58" i="18"/>
  <c r="H148" i="18"/>
  <c r="G148" i="18"/>
  <c r="H35" i="18"/>
  <c r="G35" i="18"/>
  <c r="H179" i="18"/>
  <c r="G179" i="18"/>
  <c r="H218" i="18"/>
  <c r="G218" i="18"/>
  <c r="H72" i="18"/>
  <c r="G72" i="18"/>
  <c r="H86" i="18"/>
  <c r="G86" i="18"/>
  <c r="H327" i="18"/>
  <c r="G327" i="18"/>
  <c r="H39" i="18"/>
  <c r="G39" i="18"/>
  <c r="H144" i="18"/>
  <c r="G144" i="18"/>
  <c r="H175" i="18"/>
  <c r="G175" i="18"/>
  <c r="H212" i="18"/>
  <c r="G212" i="18"/>
  <c r="H262" i="18"/>
  <c r="G262" i="18"/>
  <c r="G301" i="18"/>
  <c r="H301" i="18"/>
  <c r="G5" i="18"/>
  <c r="H5" i="18"/>
  <c r="H124" i="18"/>
  <c r="G124" i="18"/>
  <c r="H121" i="18"/>
  <c r="G121" i="18"/>
  <c r="H246" i="18"/>
  <c r="G246" i="18"/>
  <c r="H383" i="18"/>
  <c r="G383" i="18"/>
  <c r="H125" i="18"/>
  <c r="G125" i="18"/>
  <c r="H36" i="18"/>
  <c r="G36" i="18"/>
  <c r="G216" i="18"/>
  <c r="H216" i="18"/>
  <c r="H344" i="18"/>
  <c r="G344" i="18"/>
  <c r="G409" i="18"/>
  <c r="H409" i="18"/>
  <c r="H200" i="18"/>
  <c r="G200" i="18"/>
  <c r="H250" i="18"/>
  <c r="G250" i="18"/>
  <c r="H297" i="18"/>
  <c r="G297" i="18"/>
  <c r="G345" i="18"/>
  <c r="H345" i="18"/>
  <c r="H374" i="18"/>
  <c r="G374" i="18"/>
  <c r="H54" i="18"/>
  <c r="G54" i="18"/>
  <c r="H164" i="18"/>
  <c r="G164" i="18"/>
  <c r="H325" i="18"/>
  <c r="G325" i="18"/>
  <c r="H423" i="18"/>
  <c r="G423" i="18"/>
  <c r="G237" i="18"/>
  <c r="H237" i="18"/>
  <c r="G321" i="18"/>
  <c r="H321" i="18"/>
  <c r="H370" i="18"/>
  <c r="G370" i="18"/>
  <c r="H402" i="18"/>
  <c r="G402" i="18"/>
  <c r="H247" i="18"/>
  <c r="G247" i="18"/>
  <c r="H52" i="18"/>
  <c r="G52" i="18"/>
  <c r="H100" i="18"/>
  <c r="G100" i="18"/>
  <c r="H142" i="18"/>
  <c r="G142" i="18"/>
  <c r="H174" i="18"/>
  <c r="G174" i="18"/>
  <c r="H27" i="18"/>
  <c r="G27" i="18"/>
  <c r="H75" i="18"/>
  <c r="G75" i="18"/>
  <c r="H123" i="18"/>
  <c r="G123" i="18"/>
  <c r="H171" i="18"/>
  <c r="G171" i="18"/>
  <c r="H90" i="18"/>
  <c r="G90" i="18"/>
  <c r="G193" i="18"/>
  <c r="H193" i="18"/>
  <c r="G40" i="18"/>
  <c r="H40" i="18"/>
  <c r="G63" i="18"/>
  <c r="H63" i="18"/>
  <c r="H111" i="18"/>
  <c r="G111" i="18"/>
  <c r="G76" i="18"/>
  <c r="H76" i="18"/>
  <c r="H182" i="18"/>
  <c r="G182" i="18"/>
  <c r="H223" i="18"/>
  <c r="G223" i="18"/>
  <c r="H10" i="18"/>
  <c r="G10" i="18"/>
  <c r="H24" i="18"/>
  <c r="G24" i="18"/>
  <c r="H107" i="18"/>
  <c r="G107" i="18"/>
  <c r="H387" i="18"/>
  <c r="G387" i="18"/>
  <c r="H419" i="18"/>
  <c r="G419" i="18"/>
  <c r="H241" i="18"/>
  <c r="G241" i="18"/>
  <c r="G313" i="18"/>
  <c r="H313" i="18"/>
  <c r="H375" i="18"/>
  <c r="G375" i="18"/>
  <c r="H64" i="18"/>
  <c r="G64" i="18"/>
  <c r="H152" i="18"/>
  <c r="G152" i="18"/>
  <c r="H207" i="18"/>
  <c r="G207" i="18"/>
  <c r="H272" i="18"/>
  <c r="G272" i="18"/>
  <c r="H336" i="18"/>
  <c r="G336" i="18"/>
  <c r="H369" i="18"/>
  <c r="G369" i="18"/>
  <c r="H401" i="18"/>
  <c r="G401" i="18"/>
  <c r="G51" i="18"/>
  <c r="H51" i="18"/>
  <c r="H197" i="18"/>
  <c r="G197" i="18"/>
  <c r="G285" i="18"/>
  <c r="H285" i="18"/>
  <c r="H337" i="18"/>
  <c r="G337" i="18"/>
  <c r="H361" i="18"/>
  <c r="G361" i="18"/>
  <c r="G41" i="18"/>
  <c r="H41" i="18"/>
  <c r="H235" i="18"/>
  <c r="G235" i="18"/>
  <c r="H355" i="18"/>
  <c r="G355" i="18"/>
  <c r="H84" i="18"/>
  <c r="G84" i="18"/>
  <c r="G253" i="18"/>
  <c r="H253" i="18"/>
  <c r="H399" i="18"/>
  <c r="G399" i="18"/>
  <c r="G214" i="18"/>
  <c r="H214" i="18"/>
  <c r="H366" i="18"/>
  <c r="G366" i="18"/>
  <c r="G16" i="21"/>
  <c r="C21" i="17"/>
  <c r="C18" i="17"/>
  <c r="G18" i="17" s="1"/>
  <c r="G15" i="17"/>
  <c r="C19" i="17" s="1"/>
  <c r="C10" i="5"/>
  <c r="E10" i="5" s="1"/>
  <c r="E11" i="5" s="1"/>
  <c r="E8" i="5"/>
  <c r="E12" i="5" s="1"/>
  <c r="K20" i="52" l="1"/>
  <c r="J21" i="52" s="1"/>
  <c r="K20" i="55"/>
  <c r="J21" i="55" s="1"/>
  <c r="K20" i="53"/>
  <c r="J21" i="53" s="1"/>
  <c r="K20" i="54"/>
  <c r="J21" i="54" s="1"/>
  <c r="I20" i="52"/>
  <c r="H21" i="52" s="1"/>
  <c r="L27" i="52" s="1"/>
  <c r="I20" i="55"/>
  <c r="H21" i="55" s="1"/>
  <c r="L27" i="55" s="1"/>
  <c r="I20" i="54"/>
  <c r="H21" i="54" s="1"/>
  <c r="L27" i="54" s="1"/>
  <c r="I20" i="53"/>
  <c r="H21" i="53" s="1"/>
  <c r="L27" i="53" s="1"/>
  <c r="K20" i="44"/>
  <c r="J21" i="44" s="1"/>
  <c r="K20" i="56"/>
  <c r="J21" i="56" s="1"/>
  <c r="I20" i="28"/>
  <c r="H21" i="28" s="1"/>
  <c r="I20" i="48"/>
  <c r="H21" i="48" s="1"/>
  <c r="I20" i="51"/>
  <c r="H21" i="51" s="1"/>
  <c r="I20" i="47"/>
  <c r="H21" i="47" s="1"/>
  <c r="I20" i="45"/>
  <c r="H21" i="45" s="1"/>
  <c r="I20" i="24"/>
  <c r="H21" i="24" s="1"/>
  <c r="I20" i="21"/>
  <c r="I20" i="56"/>
  <c r="H21" i="56" s="1"/>
  <c r="I20" i="44"/>
  <c r="H21" i="44" s="1"/>
  <c r="K20" i="28"/>
  <c r="J21" i="28" s="1"/>
  <c r="K20" i="48"/>
  <c r="J21" i="48" s="1"/>
  <c r="K20" i="51"/>
  <c r="J21" i="51" s="1"/>
  <c r="K20" i="47"/>
  <c r="J21" i="47" s="1"/>
  <c r="K20" i="45"/>
  <c r="J21" i="45" s="1"/>
  <c r="K20" i="24"/>
  <c r="J21" i="24" s="1"/>
  <c r="K20" i="21"/>
  <c r="J21" i="21" s="1"/>
  <c r="G21" i="21"/>
  <c r="H21" i="21"/>
  <c r="G21" i="17"/>
  <c r="C23" i="17" s="1"/>
  <c r="G23" i="17" s="1"/>
  <c r="J21" i="17"/>
  <c r="H21" i="17"/>
  <c r="G16" i="17"/>
  <c r="G19" i="17"/>
  <c r="C23" i="21" l="1"/>
  <c r="G23" i="21" s="1"/>
  <c r="G24" i="21" s="1"/>
  <c r="G28" i="21" s="1"/>
  <c r="G24" i="17"/>
  <c r="G28" i="17" s="1"/>
</calcChain>
</file>

<file path=xl/sharedStrings.xml><?xml version="1.0" encoding="utf-8"?>
<sst xmlns="http://schemas.openxmlformats.org/spreadsheetml/2006/main" count="3264" uniqueCount="549">
  <si>
    <t>Datos generales</t>
  </si>
  <si>
    <t>Detalle</t>
  </si>
  <si>
    <t>Bases para liquidar</t>
  </si>
  <si>
    <t>porcentaje</t>
  </si>
  <si>
    <t>valor</t>
  </si>
  <si>
    <t>Factura</t>
  </si>
  <si>
    <t>Costo del contrato de acuerdo con la cotizacion</t>
  </si>
  <si>
    <t>ADMINISTRACION E IMPREVISTOS</t>
  </si>
  <si>
    <t>UTILIDAD</t>
  </si>
  <si>
    <t>Valor total del contrato</t>
  </si>
  <si>
    <t>IVA generado</t>
  </si>
  <si>
    <t>Valor A facturar por parte del proveedor</t>
  </si>
  <si>
    <t>Deducciones</t>
  </si>
  <si>
    <t>Retención en la fuente</t>
  </si>
  <si>
    <t>Retefuente a título de ICA</t>
  </si>
  <si>
    <t>7 por mil Estatuto tributario Ibague</t>
  </si>
  <si>
    <t>Bomberil</t>
  </si>
  <si>
    <t>Falta confirmar actividad RUT</t>
  </si>
  <si>
    <t>Valor a pagar al proveedor</t>
  </si>
  <si>
    <t>NOMBRE PROVEEDOR</t>
  </si>
  <si>
    <t>UNION TEMPORAL SERVISEAMOS</t>
  </si>
  <si>
    <t>Compras</t>
  </si>
  <si>
    <t>dddd</t>
  </si>
  <si>
    <t>Concepto</t>
  </si>
  <si>
    <t>Tarifa</t>
  </si>
  <si>
    <t>NIT</t>
  </si>
  <si>
    <t>Servicios</t>
  </si>
  <si>
    <t>Compras Retefuente 1.5 %</t>
  </si>
  <si>
    <t>FACTURA ELECTRONICA</t>
  </si>
  <si>
    <t>E06-26</t>
  </si>
  <si>
    <t>Arrendamientos</t>
  </si>
  <si>
    <t>Compras Retefuente 2.5 %</t>
  </si>
  <si>
    <t>FECHA</t>
  </si>
  <si>
    <t>Compras Retefuente 3.5 %</t>
  </si>
  <si>
    <t>Factura Electroncia de Venta</t>
  </si>
  <si>
    <t>Detalle Factura</t>
  </si>
  <si>
    <t>Valor compra Sin IVA</t>
  </si>
  <si>
    <t>Valor total compra Sin IVA</t>
  </si>
  <si>
    <t>Servicios Generales  4%</t>
  </si>
  <si>
    <t>Compra o servicio Material A</t>
  </si>
  <si>
    <t>Servicios Generales  6%</t>
  </si>
  <si>
    <t>Compra o servicio Material B</t>
  </si>
  <si>
    <t>Servicios de transporte 1%</t>
  </si>
  <si>
    <t>Compra o servicio Material C</t>
  </si>
  <si>
    <t>Servicios de vigilancia y aseo 2%</t>
  </si>
  <si>
    <t>Compra o servicio Material D</t>
  </si>
  <si>
    <t xml:space="preserve"> servicios integrales de salud 2%</t>
  </si>
  <si>
    <t>Subtotal factura electronica</t>
  </si>
  <si>
    <t>Servicio de Hoteles, Restaurantes y Hospedajes 3,5%</t>
  </si>
  <si>
    <t>IVA Material A</t>
  </si>
  <si>
    <t>Arrendamiento de Bienes Muebles 4%</t>
  </si>
  <si>
    <t>IVA Material B</t>
  </si>
  <si>
    <t>Arrendamiento de Bienes Inmuebles 3,5%</t>
  </si>
  <si>
    <t>IVA Material C</t>
  </si>
  <si>
    <t>No aplica Retencion</t>
  </si>
  <si>
    <t>IVA Material D</t>
  </si>
  <si>
    <t>Total IVA  Factura</t>
  </si>
  <si>
    <t>Valor  Factura  Electronica Proveedor</t>
  </si>
  <si>
    <t>Descuentos</t>
  </si>
  <si>
    <t xml:space="preserve">Detalle </t>
  </si>
  <si>
    <t>Base de Retencion</t>
  </si>
  <si>
    <t>Retencion</t>
  </si>
  <si>
    <t>Descuento</t>
  </si>
  <si>
    <t>Retefuente a título de renta (Retefuente</t>
  </si>
  <si>
    <t>Arrendamiento</t>
  </si>
  <si>
    <t>Retefuente a título de IVA (ReteIVA)</t>
  </si>
  <si>
    <t>Solo Aplica Para Grandes contribuyentes y empresas del Estado</t>
  </si>
  <si>
    <t>Base</t>
  </si>
  <si>
    <t>Actividad Economica</t>
  </si>
  <si>
    <t>Tarifa Unificada para el sistema Entidades publicas</t>
  </si>
  <si>
    <t>Tarifa Unificada para el sistema SIIGO</t>
  </si>
  <si>
    <t>Retefuente a título de ICA Ibague</t>
  </si>
  <si>
    <t>Tarifa por Mil</t>
  </si>
  <si>
    <t>Valor Descuentos a realizar al proveedor</t>
  </si>
  <si>
    <t>Abono realizado</t>
  </si>
  <si>
    <t>Valor por pagar al proveedor</t>
  </si>
  <si>
    <t xml:space="preserve">NOaplica   </t>
  </si>
  <si>
    <t>Noaplica</t>
  </si>
  <si>
    <t xml:space="preserve">TARIFAS INDUSTRIALES COMERCIALES Y DE SERVICIOS </t>
  </si>
  <si>
    <t>CIIU</t>
  </si>
  <si>
    <t>Actividad económica</t>
  </si>
  <si>
    <t>Formula</t>
  </si>
  <si>
    <t>union</t>
  </si>
  <si>
    <t>Tarifa sistena rama</t>
  </si>
  <si>
    <t>Tarifa siigo</t>
  </si>
  <si>
    <t xml:space="preserve">Rentista de capital solo para personas naturales </t>
  </si>
  <si>
    <t>Actividades de apoyo a la agricultura.</t>
  </si>
  <si>
    <t>Actividades de apoyo a la ganadería</t>
  </si>
  <si>
    <t>Actividades posteriores a la cosecha</t>
  </si>
  <si>
    <t>Servicios de apoyo a la silvicultura.</t>
  </si>
  <si>
    <t>Extracción de hulla ( carbón de piedra)</t>
  </si>
  <si>
    <t>Extracción de carbón lignito</t>
  </si>
  <si>
    <t>Extracción de petróleo crudo</t>
  </si>
  <si>
    <t>Extracción de gas natural</t>
  </si>
  <si>
    <t>Extracción de minerales de hierro</t>
  </si>
  <si>
    <t>Extracción de oro y otros metales preciosos.</t>
  </si>
  <si>
    <t>Extracción de minerales de níquel.</t>
  </si>
  <si>
    <t>Extracción de otros minerales metalíferos no ferrosos n.c.p.</t>
  </si>
  <si>
    <t>Extracción de piedra, arena, arcillas comunes, yeso y anhidrita.</t>
  </si>
  <si>
    <t>Extracción de arcillas de uso industrial, caliza, caolín y bentonitas.</t>
  </si>
  <si>
    <t>Extracción de esmeraldas, piedras preciosas y semípreciosas.</t>
  </si>
  <si>
    <t>Extracción de minerales para la fabricación de abonos y productos químicos.</t>
  </si>
  <si>
    <t>Extracción de balita (sal).</t>
  </si>
  <si>
    <t>Extracción de otros minerales no metálicos n.c.p.</t>
  </si>
  <si>
    <t>Actividades de apoyo para la extracción de petróleo y de gas natural.</t>
  </si>
  <si>
    <t>Actividades de apoyo para otras actividades de explotación de minas y canteras.</t>
  </si>
  <si>
    <t>Procesamiento y conservación de carne y productos carnicos.</t>
  </si>
  <si>
    <t>Procesamiento y conservación de pescados, crustáceos y moluscos.</t>
  </si>
  <si>
    <t>Procesamiento y conservación de frutas, legumbres, hortalizas y tubérculos.</t>
  </si>
  <si>
    <t>Elaboración de aceites y grasas de origen vegetal y animal.</t>
  </si>
  <si>
    <t>Elaboración de productos lácteos.</t>
  </si>
  <si>
    <t>Elaboración de productos de molinería.</t>
  </si>
  <si>
    <t>Elaboración de almidones y productos derivados del almidón.</t>
  </si>
  <si>
    <t>Trilla de café.</t>
  </si>
  <si>
    <t>Descafeinado, tostión y molienda del café.</t>
  </si>
  <si>
    <t>Otros derivados del café.</t>
  </si>
  <si>
    <t>Elaboración y refinación de azúcar.</t>
  </si>
  <si>
    <t>Elaboración de panela.</t>
  </si>
  <si>
    <t>Elaboración de productos de panadería.</t>
  </si>
  <si>
    <t>Elaboración de cacao, chocolate y productos de confitería.</t>
  </si>
  <si>
    <t>Elaboración de macarrones, fideos, alcuzcuz y productos farináceos similares.</t>
  </si>
  <si>
    <t>Elaboración de comidas y platos preparados</t>
  </si>
  <si>
    <t>Elaboración de otros productos alimenticios n.c.p.</t>
  </si>
  <si>
    <t>Elaboración de alimentos preparados para animales.</t>
  </si>
  <si>
    <t>Destilación, rectificación y mezcla de bebidas alcohólicas.</t>
  </si>
  <si>
    <t>Elaboración de bebidas fermentadas no destiladas.</t>
  </si>
  <si>
    <t>Producción de malta, elaboración de cervezas y otras bebidas malteadas.</t>
  </si>
  <si>
    <t>Elaboración de bebidas no alcohólicas, producción de aguas minerales y de otras aguas embotelladas</t>
  </si>
  <si>
    <t>Elaboración de productos de tabaco.</t>
  </si>
  <si>
    <t>Preparación e hilatura de fibras textiles.</t>
  </si>
  <si>
    <t>Tejeduría de productos textiles.</t>
  </si>
  <si>
    <t>Acabado de productos textiles.</t>
  </si>
  <si>
    <t>Fabricación de tejido punto y ganchillo</t>
  </si>
  <si>
    <t>Confección de artículos con materiales textiles, excepto prendas de vestir.</t>
  </si>
  <si>
    <t>Fabricación de tapetes y alfombras para pisos.</t>
  </si>
  <si>
    <t>Fabricación de cuerdas, cordeles, cables, bramantes y redes</t>
  </si>
  <si>
    <t>Fabricación de otros artículos textiles n.c.p</t>
  </si>
  <si>
    <t>Confección de prendas de vestir, excepto prendas de piel.</t>
  </si>
  <si>
    <t>Fabricación de artículos de piel.</t>
  </si>
  <si>
    <t>Fabricación de artículos de punto y ganchillo.</t>
  </si>
  <si>
    <t>Curtido y recurtido de cueros; recurtido y teñido de pieles.</t>
  </si>
  <si>
    <t>Fabricación de artículos de viaje, bolsos de mano, artículos similares elaborados en cuero, y fabricación de artículos de talabartería y guarnicionería</t>
  </si>
  <si>
    <t>Fabricación de artículos de viaje, bolsos de mano y artículos similares; artículos de talabartería y guarnicionería elaborados en otros materiales</t>
  </si>
  <si>
    <t>Fabricación de calzado de cuero y piel, con cualquier tipo de suela.</t>
  </si>
  <si>
    <t>Fabricación de otros tipos de calzado, excepto calzado de cuero y piel</t>
  </si>
  <si>
    <t>Fabricación de partes del calzado.</t>
  </si>
  <si>
    <t>Aserrado, cepillado e impregnación de la madera.</t>
  </si>
  <si>
    <t>Fabricación de hojas de madera para enchapado; fabricación de tableros contrachapados, tableros laminados, tableros de particulares y otros tableros y panales</t>
  </si>
  <si>
    <t>Fabricación de partes y piezas de madera de carpintería y ebanistería para la construcción</t>
  </si>
  <si>
    <t>Fabricación de recipientes de madera.</t>
  </si>
  <si>
    <t>fabricación de otros productos de madera; fabricación de artículos de corcho, cestería y espartería</t>
  </si>
  <si>
    <t>Fabricación de pulpas (pastas) celulósicas; papel y cartón.</t>
  </si>
  <si>
    <t>Fabricación de papel y cartón ondulado (corrugado); fabricación de envases, empaques y de embalajes de papel y cartón</t>
  </si>
  <si>
    <t>Fabricación de otros artículos de papel y cartón</t>
  </si>
  <si>
    <t>Actividades de impresión</t>
  </si>
  <si>
    <t>Actividades de servicios relacionadas con la impresión</t>
  </si>
  <si>
    <t>Producción de copias a partir de grabaciones originales</t>
  </si>
  <si>
    <t>Fabricación de productos de hornos de coque</t>
  </si>
  <si>
    <t>Fabricación de productos de la refinación del petróleo.</t>
  </si>
  <si>
    <t>Actividades de mezcla de combustibles</t>
  </si>
  <si>
    <t>Fabricación de sustancias y productos químicos básicos.</t>
  </si>
  <si>
    <t>Fabricación de abonos y compuestos inorgánicos nitrogenados.</t>
  </si>
  <si>
    <t>Fabricación de plásticos en formas primarias.</t>
  </si>
  <si>
    <t>Fabricación de caucho sintético en formas primarias.</t>
  </si>
  <si>
    <t>Fabricación de plaguicidas y otros productos químicos de uso agropecuario</t>
  </si>
  <si>
    <t>Fabricación de pinturas, barnices y revestimientos similares, tintas para impresión y masillas</t>
  </si>
  <si>
    <t>Fabricación de jabones y detergentes, preparados para limpiar y pulir; perfumes y preparados de tocador 5.0</t>
  </si>
  <si>
    <t>Fabricación de otros productos químicos n.c.p</t>
  </si>
  <si>
    <t>Fabricación de fibras sintéticas y artificiales</t>
  </si>
  <si>
    <t>Fabricación de productos farmacéuticos, sustancias químicas medicinales y productos botánicos</t>
  </si>
  <si>
    <t>Fabricación de llantas y neumáticos de caucho</t>
  </si>
  <si>
    <t>Reencauche de llantas usadas</t>
  </si>
  <si>
    <t>Fabricación de formas básicas de caucho y otros productos de caucho n.c.p.</t>
  </si>
  <si>
    <t>Fabricación de formas básicas de plástico</t>
  </si>
  <si>
    <t>Fabricación de artículos de plástico n.c.p</t>
  </si>
  <si>
    <t>Fabricación de vidrio y productos de vidrio</t>
  </si>
  <si>
    <t>Fabricación de productos refractarios.</t>
  </si>
  <si>
    <t>Fabricación de materiales de arcilla para la construcción.</t>
  </si>
  <si>
    <t>Fabricación de otros productos de cerámica y porcelana.</t>
  </si>
  <si>
    <t>Fabricación de cemento, cal y yeso.</t>
  </si>
  <si>
    <t>Fabricación de artículos de hormigón, cemento y yeso.</t>
  </si>
  <si>
    <t>Corte, tallado y acabado de la piedra.</t>
  </si>
  <si>
    <t>Fabricación de otros productos minerales no metálicos n.c.p.</t>
  </si>
  <si>
    <t>Industrias básicas de hierro y de acero.</t>
  </si>
  <si>
    <t>Industrias básicas de metales preciosos.</t>
  </si>
  <si>
    <t>Industrias básicas de otros metales no ferrosos.</t>
  </si>
  <si>
    <t>Fundición de hierro y de acero</t>
  </si>
  <si>
    <t>Fundición de metales no ferrosos.</t>
  </si>
  <si>
    <t>Fabricación de productos metálicos para uso estructural</t>
  </si>
  <si>
    <t>Fabricación de tanques, depósitos y recipientes de metal, excepto los utilizados para el envase o transporte de mercancías</t>
  </si>
  <si>
    <t>Fabricación de generadores de vapor, excepto calderas de agua caliente para calefacción central.</t>
  </si>
  <si>
    <t>Fabricación de armas y municiones.</t>
  </si>
  <si>
    <t>Forja, prensado, estampado y laminado de metal; pulvimetalurgia.</t>
  </si>
  <si>
    <t>Tratamiento y revestimiento de metales; mecanizado.</t>
  </si>
  <si>
    <t>Fabricación de artículos de cuchillería, herramientas de mano y artículos de ferretería</t>
  </si>
  <si>
    <t>Fabricación de otros productos elaborados de metal n.c.p.</t>
  </si>
  <si>
    <t>Fabricación de componentes y tableros electrónicos.</t>
  </si>
  <si>
    <t>Fabricación de computadores y de equipo periférico</t>
  </si>
  <si>
    <t>Fabricación de equipos de comunicación.</t>
  </si>
  <si>
    <t>Fabricación de aparatos electrónicos de consumo</t>
  </si>
  <si>
    <t>Fabricación de equipo de medición, prueba, navegación y control.</t>
  </si>
  <si>
    <t>Fabricación de relojes.</t>
  </si>
  <si>
    <t>Fabricación de equipo de irradiación y equipo electrónico de uso medico y terapéutico</t>
  </si>
  <si>
    <t>Fabricación de instrumentos ópticos y equipo fotográfico.</t>
  </si>
  <si>
    <t>Fabricación de medios magnéticos y ópticos para almacenamiento de datos</t>
  </si>
  <si>
    <t>Fabricación de motores, generadores y transformadores eléctricos.</t>
  </si>
  <si>
    <t>Fabricación de aparatos de distribución y control de la energía eléctrica.</t>
  </si>
  <si>
    <t>Fabricación de pilas, baterías y acumuladores eléctricos.</t>
  </si>
  <si>
    <t>Fabricación de hilos y cables eléctricos y de fibra óptica.</t>
  </si>
  <si>
    <t>Fabricación de dispositivos de cableado</t>
  </si>
  <si>
    <t>Fabricación de equipos eléctricos de iluminación.</t>
  </si>
  <si>
    <t>Fabricación de aparatos de uso doméstico</t>
  </si>
  <si>
    <t>Fabricación de otros tipos de equipo eléctrico n.c.p.</t>
  </si>
  <si>
    <t>Fabricación de motores, turbinas y partes para motores de combustión interna</t>
  </si>
  <si>
    <t>Fabricación de equipos de potencia, hidráulica y neumática</t>
  </si>
  <si>
    <t>Fabricación de otras bombas, compresores, grifos y válvulas.</t>
  </si>
  <si>
    <t>Fabricación de cojinetes, engranajes, trenes de engranajes y piezas de transmisión</t>
  </si>
  <si>
    <t>Fabricación de hornos, hogares y quemadores industriales.</t>
  </si>
  <si>
    <t>Fabricación de equipo de elevación y manipulación.</t>
  </si>
  <si>
    <t>Fabricación de maquinaria y equipo de oficina (excepto computadoras y equipo periférico)</t>
  </si>
  <si>
    <t>Fabricación de herramientas manuales con motor</t>
  </si>
  <si>
    <t>Fabricación de otros tipos de maquinaria y equipo de uso general n.c.p.</t>
  </si>
  <si>
    <t>Fabricación de maquinaria agropecuaria y forestal.</t>
  </si>
  <si>
    <t>Fabricación de máquinas formadoras de metal y de máquinas herramienta.</t>
  </si>
  <si>
    <t>Fabricación de maquinaria para la metalurgia.</t>
  </si>
  <si>
    <t>Fabricación de maquinaria para la explotación de minas y canteras y para obras de construcción</t>
  </si>
  <si>
    <t>Fabricación de maquinaria para la elaboración de alimentos, bebidas y tabaco</t>
  </si>
  <si>
    <t>Fabricación de maquinaria para la elaboración de productos textiles, prendas de vestir y cueros.</t>
  </si>
  <si>
    <t>Fabricación de otros tipos de maquinaria y equipo de uso especial n.c.p.</t>
  </si>
  <si>
    <t>Fabricación de vehículos automotores y sus motores.</t>
  </si>
  <si>
    <t>Fabricación de carrocerías para vehículos automotores; fabricación de remolques y semirremolques</t>
  </si>
  <si>
    <t>Fabricación de partes, piezas (autopartes) y accesorios (lujos) para vehículos automotores</t>
  </si>
  <si>
    <t>Construcción de embarcaciones de recreo y deporte.</t>
  </si>
  <si>
    <t>Fabricación de motocicletas.</t>
  </si>
  <si>
    <t>Fabricación de bicicletas y de sillas de ruedas para personas con discapacidad</t>
  </si>
  <si>
    <t>Fabricación de otros tipos de equipo de transporte n.c.p.</t>
  </si>
  <si>
    <t>Fabricación de muebles.</t>
  </si>
  <si>
    <t>Fabricación de colchones y somieres.</t>
  </si>
  <si>
    <t>Fabricación de joyas, bisutería y artículos conexos.</t>
  </si>
  <si>
    <t>Fabricación de instrumentos musicales.</t>
  </si>
  <si>
    <t>Fabricación de artículos y equipo para la práctica del deporte.</t>
  </si>
  <si>
    <t>Fabricación de juegos, juguetes y rompecabezas.</t>
  </si>
  <si>
    <t>Fabricación de instrumentos, aparatos y materiales médicos y odontológicos (incluido mobiliario)</t>
  </si>
  <si>
    <t>Otras industrias manufactureras n.c.p.</t>
  </si>
  <si>
    <t>Mantenimiento y reparación especializado de productos elaborados en metal</t>
  </si>
  <si>
    <t>Mantenimiento y reparación especializado de maquinaria y equipo.</t>
  </si>
  <si>
    <t>Mantenimiento y reparación especializado de equipo electrónico y óptico</t>
  </si>
  <si>
    <t>Mantenimiento y reparación especializado de equipo eléctrico.</t>
  </si>
  <si>
    <t>Mantenimiento y reparación especializado de equipo de transporte, excepto los vehículos automotores, motocicletas y bicicletas.</t>
  </si>
  <si>
    <t>Mantenimiento de otros tipos de equipos y sus componentes ncp</t>
  </si>
  <si>
    <t>Instalación especializada de maquinaria y equipo industrial e.o</t>
  </si>
  <si>
    <t>Generación de energía eléctrica.</t>
  </si>
  <si>
    <t>Transmisión de energía eléctrica.</t>
  </si>
  <si>
    <t>Distribución de energía eléctrica.</t>
  </si>
  <si>
    <t>Comercialización de energía eléctrica.</t>
  </si>
  <si>
    <t>Producción de gas; distribución de combustibles gaseosos por tuberías.</t>
  </si>
  <si>
    <t>Suministro de vapor y aire acondicionado.</t>
  </si>
  <si>
    <t>Captación, depuración y distribución de agua</t>
  </si>
  <si>
    <t>Evacuación y tratamiento de aguas residuales.</t>
  </si>
  <si>
    <t>Recolección de desechos no peligrosos.</t>
  </si>
  <si>
    <t>Recolección de desechos peligrosos</t>
  </si>
  <si>
    <t>Tratamiento y disposición de desechos no peligrosos.</t>
  </si>
  <si>
    <t>Tratamiento y disposición de desechos peligrosos.</t>
  </si>
  <si>
    <t>Recuperación de materiales.</t>
  </si>
  <si>
    <t>Actividades de saneamiento ambiental y otros servicios de gestión de desechos.</t>
  </si>
  <si>
    <t>Construcción de edificios residenciales.</t>
  </si>
  <si>
    <t>Construcción de edificios no residenciales.</t>
  </si>
  <si>
    <t>Construcción de carreterías y vías de ferrocarril</t>
  </si>
  <si>
    <t>Construcción de proyectos de servicio público</t>
  </si>
  <si>
    <t>Construcción de otras obras de ingeniería civil.</t>
  </si>
  <si>
    <t>Demolición</t>
  </si>
  <si>
    <t>Preparación de terreno</t>
  </si>
  <si>
    <t>Instalaciones eléctricas.</t>
  </si>
  <si>
    <t>Instalaciones de fontanería, calefacción y aire acondicionado.</t>
  </si>
  <si>
    <t>Otras instalaciones especializadas.</t>
  </si>
  <si>
    <t>Terminación y acabado de edificios y obras de ingeniería civil.</t>
  </si>
  <si>
    <t>Otras actividades especializadas para la construcción de edificios y obras de ingeniería civil</t>
  </si>
  <si>
    <t>Comercio de vehículos automotores nuevos.</t>
  </si>
  <si>
    <t>Comercio de vehículos automotores usados.</t>
  </si>
  <si>
    <t>Mantenimiento y reparación de vehículos automotores.</t>
  </si>
  <si>
    <t>comercio de partes, piezas (autopartes) y accesorios (lujos) para vehículos automotores</t>
  </si>
  <si>
    <t>Comercio de motocicletas y de sus partes, piezas y accesorios</t>
  </si>
  <si>
    <t>Mantenimiento y reparación de motocicletas y de sus partes y piezas.</t>
  </si>
  <si>
    <t>Comercio al por mayor a cambio de una retribución o por contrata.</t>
  </si>
  <si>
    <t>Comercio al por mayor de materias primas agropecuarias; animales vivos.</t>
  </si>
  <si>
    <t>Comercio al por mayor de productos alimenticios.</t>
  </si>
  <si>
    <t>Comercio al por mayor de bebidas y tabaco.</t>
  </si>
  <si>
    <t>Comercio al por mayor de productos textiles; productos confeccionados para uso domestico</t>
  </si>
  <si>
    <t>Comercio al por mayor de prendas de vestir.</t>
  </si>
  <si>
    <t>Comercio al por mayor de calzado.</t>
  </si>
  <si>
    <t>Comercio al por mayor de aparatos y equipo de uso doméstico.</t>
  </si>
  <si>
    <t>Comercio al por mayor de productos farmacéuticos, medicinales, cosméticos y de tocador</t>
  </si>
  <si>
    <t>Comercio al por mayor de otros utensilios domésticos n.c.p.</t>
  </si>
  <si>
    <t>Comercio al por mayor de computadores, equipo periférico y de programas de informática</t>
  </si>
  <si>
    <t>Comercio al por mayor de equipo, partes y piezas electrónicos y de telecomunicaciones</t>
  </si>
  <si>
    <t>Comercio al por mayor de maquinaria y equipo agropecuarios.</t>
  </si>
  <si>
    <t>Comercio al por mayor de otros tipos de maquinaria y equipo n.c.p</t>
  </si>
  <si>
    <t>Comercio al por mayor de combustibles sólidos, líquidos, gaseosos y productos conexos</t>
  </si>
  <si>
    <t>Comercio al por mayor de metales y productos metalíferos.</t>
  </si>
  <si>
    <t>Comercio al por mayor de materiales de construcción, artículos de ferretería, pinturas, productos de vidrio, equipo y materiales de fontanería y calefacción.</t>
  </si>
  <si>
    <t>Comercio al por mayor de productos químicos básicos, cauchos y plásticos en formas primarías y productos químicos de uso agropecuario</t>
  </si>
  <si>
    <t>Comercio al por mayor de desperdicios, desechos y chatarra.</t>
  </si>
  <si>
    <t>Comercio al por mayor de otros productos n.c.p.</t>
  </si>
  <si>
    <t>Comercio al por mayor no especializado.</t>
  </si>
  <si>
    <t>Comercio al por menor en establecimientos no especializados con surtido compuesto principalmente por alimentos, bebidas o tabaco</t>
  </si>
  <si>
    <t>Comercio al por menor en establecimientos no especializados, con surtido compuesto principalmente por productos diferentes de alimentos (víveres en general), bebidas y tabaco</t>
  </si>
  <si>
    <t>Comercio al por menor de productos agrícolas para el consumo en establecimientos especializados</t>
  </si>
  <si>
    <t>Comercio al por menor de leche, productos lácteos y huevos en establecimientos especializados</t>
  </si>
  <si>
    <t>Comercio al por menor de carnes( incluye aves de corral), productos cárnicos, pescados y productos de mar, en establecimientos especializados</t>
  </si>
  <si>
    <t>Comercio al por menor de bebidas y productos del tabaco en establecimientos especializados</t>
  </si>
  <si>
    <t>Comercio al por menor de otros productos alimenticios n.c.p; en establecimientos especializados</t>
  </si>
  <si>
    <t>Comercio al por menor de combustible para automotores.</t>
  </si>
  <si>
    <t>Comercio al por menor de lubricantes (aceites, grasas), aditivos y productos de limpieza para vehículos automotores</t>
  </si>
  <si>
    <t>Comercio al por menor de computadores, equipos periféricos, programas de informática y equipo de telecomunicaciones en establecimientos especializados</t>
  </si>
  <si>
    <t>Comercio al por menor de equipos y aparatos de sonido y de video, en establecimiento especializados.</t>
  </si>
  <si>
    <t>Comercio al por menor de productos textiles en establecimientos especializados</t>
  </si>
  <si>
    <t>Comercio al por menor de artículos de ferretería, pinturas y productos de vidrio en establecimientos especializados</t>
  </si>
  <si>
    <t>Comercio al por menor de tapices, alfombras y cubrimientos para paredes y pisos en establecimientos especializados.</t>
  </si>
  <si>
    <t>Comercio al por menor de electrodomésticos y gasodomésticos de uso domestico, muebles y equipo de iluminación</t>
  </si>
  <si>
    <t>Comercio al por menor de artículos y utensilios de uso domestico</t>
  </si>
  <si>
    <t>comercio al por menor de otros artículos domésticos en establecimientos especializados</t>
  </si>
  <si>
    <t>Comercio al por menor de libros, periódicos, materiales y artículos de papelería y escritorio en establecimientos especializados</t>
  </si>
  <si>
    <t>Comercio al por menor de artículos deportivos, en establecimientos especializados.</t>
  </si>
  <si>
    <t>Comercio al por menor de otros artículos culturales y de entretenimiento ncp en establecimientos especializados,</t>
  </si>
  <si>
    <t>Comercio al por menor de prendas de vestir y sus accesorios (incluye artículos de piel) en establecimientos especializados</t>
  </si>
  <si>
    <t>Comercio al por menor de todo tipo de calzado y artículos de cuero y sucedáneos del cuero en establecimientos especializados</t>
  </si>
  <si>
    <t>Comercio al por menor de productos farmacéuticos y medicinales, cosméticos y artículos de tocador en establecimientos especializados</t>
  </si>
  <si>
    <t>Comercio al por menor de otros productos nuevos en establecimientos especializados</t>
  </si>
  <si>
    <t>Comercio al por menor de artículos de segunda mano</t>
  </si>
  <si>
    <t>comercio al por menor de productos textiles , prendas de vestir y calzado, en puestos de ventas móviles</t>
  </si>
  <si>
    <t>Comercio al por menor realizado a través de internet.</t>
  </si>
  <si>
    <t>Comercio al por menor realizado a través de casas de venta o por correo</t>
  </si>
  <si>
    <t>otros tipos de comercio al por menor no realizado en establecimientos, puestos de venía o mercados</t>
  </si>
  <si>
    <t>Transporte férreo de pasajeros.</t>
  </si>
  <si>
    <t>Transporte de pasajeros</t>
  </si>
  <si>
    <t>Transporte mixto.</t>
  </si>
  <si>
    <t>Transporte de carga por carretera.</t>
  </si>
  <si>
    <t>Transporte por tuberías</t>
  </si>
  <si>
    <t>Transporte aéreo nacional de pasajeros.</t>
  </si>
  <si>
    <t>Transporte aéreo internacional de pasajeros.</t>
  </si>
  <si>
    <t>Transporte aéreo nacional de carga.</t>
  </si>
  <si>
    <t>Transporte aéreo internacional de carga.</t>
  </si>
  <si>
    <t>Almacenamiento y deposito</t>
  </si>
  <si>
    <t>Actividades de estaciones, vías y servicios complementarios para el transporte terrestre</t>
  </si>
  <si>
    <t>Actividades de aeropuertos, servicios de navegación aérea y demás actividades conexas al transporte aéreo</t>
  </si>
  <si>
    <t>Manipulación de carga</t>
  </si>
  <si>
    <t>Otras actividades complementarias al transporte</t>
  </si>
  <si>
    <t>Actividades postales nacionales</t>
  </si>
  <si>
    <t>Actividades de mensajería</t>
  </si>
  <si>
    <t>Alojamiento en hoteles</t>
  </si>
  <si>
    <t>Alojamiento en apartahoteles</t>
  </si>
  <si>
    <t>Alojamiento en centros vacacionales.</t>
  </si>
  <si>
    <t>Alojamiento rural</t>
  </si>
  <si>
    <t>Otros tipos de alojamiento para visitantes.</t>
  </si>
  <si>
    <t>Actividades de zonas de camping y parques para vehículos recreacionales</t>
  </si>
  <si>
    <t>Servicio por horas</t>
  </si>
  <si>
    <t>Otros tipos de alojamiento n.c.p</t>
  </si>
  <si>
    <t>Expendio a la mesa de comidas preparadas</t>
  </si>
  <si>
    <t>Expendio por autoservicio de comidas preparadas</t>
  </si>
  <si>
    <t>Expendio de comidas preparadas en cafeterías</t>
  </si>
  <si>
    <t>Otros tipos de expendio de comidas preparadas n.c.p</t>
  </si>
  <si>
    <t>Catering para eventos.</t>
  </si>
  <si>
    <t>Actividades de otros servicios de comidas</t>
  </si>
  <si>
    <t>Expendio de bebidas alcohólicas para el consumo dentro del establecimiento.</t>
  </si>
  <si>
    <t>Edición de libros</t>
  </si>
  <si>
    <t>Edición de directorios y listas de correo</t>
  </si>
  <si>
    <t>Edición de periódicos, revistas y publicaciones periódicas</t>
  </si>
  <si>
    <t>Otros trabajos de edición</t>
  </si>
  <si>
    <t>Edición de programas de informática (software).</t>
  </si>
  <si>
    <t>Actividades de producción de películas cinematográficas, videos, programas, anuncios y comerciales de televisión</t>
  </si>
  <si>
    <t>Actividades de posproducción de películas cinematográficas, videos, programas, anuncios y comerciales de televisión.</t>
  </si>
  <si>
    <t>Actividades de distribución de películas cinematográficas, vídeos, programas, anuncios y comerciales de televisión.</t>
  </si>
  <si>
    <t>Actividades de exhibición de películas cinematográficas y videos.</t>
  </si>
  <si>
    <t>Actividades de grabación de sonido y edición de música.</t>
  </si>
  <si>
    <t>Actividades de programación y transmisión en el servicio de radiofusion sonora</t>
  </si>
  <si>
    <t>Actividades de programación y transmisión de televisión.</t>
  </si>
  <si>
    <t>Actividades de telecomunicaciones alámbricas.</t>
  </si>
  <si>
    <t>Actividades de telecomunicaciones inalámbricas</t>
  </si>
  <si>
    <t>Actividades de telecomunicación satelital.</t>
  </si>
  <si>
    <t>Otras actividades de telecomunicaciones</t>
  </si>
  <si>
    <t>Actividades de desarrollo de sistemas informáticos (planificación, análisis, diseño, programación, pruebas)</t>
  </si>
  <si>
    <t>Actividades de consultoría informática y actividades de administración de instalaciones informáticas</t>
  </si>
  <si>
    <t>Otras actividades de tecnologías de información y actividades de servicios informáticos</t>
  </si>
  <si>
    <t>Procesamiento de datos, alojamiento (hosting) y actividades relacionadas.</t>
  </si>
  <si>
    <t>Portales web.</t>
  </si>
  <si>
    <t>Actividades de agencias de noticias.</t>
  </si>
  <si>
    <t>Otras actividades de servicio de información n.c.p.</t>
  </si>
  <si>
    <t>Banca central</t>
  </si>
  <si>
    <t>Bancos comerciales</t>
  </si>
  <si>
    <t>Actividades de las corporaciones financieras</t>
  </si>
  <si>
    <t>Actividades de las compañías de financiamiento</t>
  </si>
  <si>
    <t>Banca de segundo piso.</t>
  </si>
  <si>
    <t>Actividades de las cooperativas financieras</t>
  </si>
  <si>
    <t>Fideicomisos, fondos y entidades financieras similares.</t>
  </si>
  <si>
    <t>Fondos de cesantías</t>
  </si>
  <si>
    <t>Leasing financiero (arrendamiento financiero).</t>
  </si>
  <si>
    <t>Actividades financieras de fondos de empleados y otras formas asociativas del sector solidario</t>
  </si>
  <si>
    <t>Actividades de compra de cartera o factoring.</t>
  </si>
  <si>
    <t>Otras actividades de distribución de fondos</t>
  </si>
  <si>
    <t>Otras actividades de servicio financiero, excepto las de seguros y pensiones.</t>
  </si>
  <si>
    <t>Seguros generales</t>
  </si>
  <si>
    <t>Seguros de vida</t>
  </si>
  <si>
    <t>reaseguros</t>
  </si>
  <si>
    <t>capitalización</t>
  </si>
  <si>
    <t>Servicios de seguros sociales de salud.</t>
  </si>
  <si>
    <t>Servicios de seguros sociales de riesgos profesionales.</t>
  </si>
  <si>
    <t>Régimen de prima media con prestación definida (RPM).</t>
  </si>
  <si>
    <t>Régimen de ahorro individual (RAÍ).</t>
  </si>
  <si>
    <t>Administración de mercados financieros.</t>
  </si>
  <si>
    <t>Corretaje de valores y de contratos de productos básicos.</t>
  </si>
  <si>
    <t>Otras actividades relacionadas con el mercado de valores.</t>
  </si>
  <si>
    <t>Actividades de las casas de cambio.</t>
  </si>
  <si>
    <t>Actividades de los profesionales de compra y venta de divisas.</t>
  </si>
  <si>
    <t>Otras actividades auxiliares de las actividades de servicios financieros n.c.p.</t>
  </si>
  <si>
    <t>Actividades de agentes y corredores de seguros.</t>
  </si>
  <si>
    <t>Evaluación de riesgos y daños, y otras actividades de servicios auxiliares</t>
  </si>
  <si>
    <t>Actividades de administración de fondos.</t>
  </si>
  <si>
    <t>Actividades inmobiliarias realizadas con bienes propios o arrendados.</t>
  </si>
  <si>
    <t>Actividades inmobiliarias realizadas a cambio de una retribución o por contrata</t>
  </si>
  <si>
    <t>Actividades jurídicas.</t>
  </si>
  <si>
    <t>Actividades de contabilidad, teneduría de libros, auditoria financiera y asesoría tributaria</t>
  </si>
  <si>
    <t>Actividades de administración empresarial.</t>
  </si>
  <si>
    <t>Actividades de consultoría de gestión</t>
  </si>
  <si>
    <t>Actividades de arquitectura e ingeniería y otras actividades conexas de consultoria técnica</t>
  </si>
  <si>
    <t>Ensayos y análisis técnicos.</t>
  </si>
  <si>
    <t>Investigación y desarrollo experimental en el campo de las ciencias naturales y la ingeniería</t>
  </si>
  <si>
    <t>Investigaciones y desarrollo experimental en el campo de las ciencias sociales y las humanidades</t>
  </si>
  <si>
    <t>Publicidad.</t>
  </si>
  <si>
    <t>Estudios de mercado y realización de encuestas de opinión pública.</t>
  </si>
  <si>
    <t>Actividades especializadas de diseño.</t>
  </si>
  <si>
    <t>Actividades de fotografía.</t>
  </si>
  <si>
    <t>Otras actividades profesionales, científicas y técnicas n.c.p.</t>
  </si>
  <si>
    <t>Actividades veterinarias.</t>
  </si>
  <si>
    <t>Alquiler y arrendamiento de vehículos automotores.</t>
  </si>
  <si>
    <t>Alquiler y arrendamiento de equipo recreativo y deportivo.</t>
  </si>
  <si>
    <t>Alquiler de videos y discos</t>
  </si>
  <si>
    <t>Alquiler y arrendamiento de otros efectos personales y enseres domésticos n.c.p.</t>
  </si>
  <si>
    <t>Alquiler y arrendamiento de otros tipos de maquinaria, equipo y bienes tangibles n.c.p.</t>
  </si>
  <si>
    <t>Arrendamiento de propiedad intelectual y productos similares, excepto obras protegidas por derechos de autor.</t>
  </si>
  <si>
    <t>Actividades de agencias de empleo.</t>
  </si>
  <si>
    <t>Actividades de agencias de empleo temporal.</t>
  </si>
  <si>
    <t>Otras actividades de suministro de recurso humano.</t>
  </si>
  <si>
    <t>Actividades de las agencias de viaje</t>
  </si>
  <si>
    <t>Actividades de operadores turísticos</t>
  </si>
  <si>
    <t>Otros servicios de reserva y actividades relacionadas.</t>
  </si>
  <si>
    <t>Actividades de seguridad privada.</t>
  </si>
  <si>
    <t>Actividades de servicios de sistemas de seguridad.</t>
  </si>
  <si>
    <t>Actividades de detectives e investigadores privados.</t>
  </si>
  <si>
    <t>Actividades combinadas de apoyo a instalaciones.</t>
  </si>
  <si>
    <t>Limpieza general interior de edificios.</t>
  </si>
  <si>
    <t>Otras actividades de limpieza de edificios e instalaciones industriales.</t>
  </si>
  <si>
    <t>Actividades de paisajismo y servicios de mantenimiento conexos.</t>
  </si>
  <si>
    <t>Actividades combinadas de servicios administrativos de oficina</t>
  </si>
  <si>
    <t>Fotocopiado, preparación de documentos y otras actividades especializadas de apoyo a oficina.</t>
  </si>
  <si>
    <t>Actividades de centros de llamadas (cali center).</t>
  </si>
  <si>
    <t>Organización de convenciones y eventos comerciales.</t>
  </si>
  <si>
    <t> Actividades de agencias de cobranza y oficinas de calificación crediticia.</t>
  </si>
  <si>
    <t>Actividades de envase y empaque.</t>
  </si>
  <si>
    <t>otras actividades de servicio de apoyo a las empresas n.c.p.</t>
  </si>
  <si>
    <t>Regulación de las actividades de organismos que prestan servicios de salud, educativos, culturales y otros servicios sociales, excepto servicios de seguridad social.</t>
  </si>
  <si>
    <t>Actividades de planes de seguridad social de afiliación obligatoria.</t>
  </si>
  <si>
    <t>Educación de la primera infancia.</t>
  </si>
  <si>
    <t>Educación preescolar.</t>
  </si>
  <si>
    <t>Educación básica primaria</t>
  </si>
  <si>
    <t>Educación básica secundaria.</t>
  </si>
  <si>
    <t>Educación media académica.</t>
  </si>
  <si>
    <t>Educación media técnica y de formación laboral.</t>
  </si>
  <si>
    <t>Establecimientos que combinan diferentes niveles de educación.</t>
  </si>
  <si>
    <t>Educación Técnica profesional</t>
  </si>
  <si>
    <t>Educación tecnológica.</t>
  </si>
  <si>
    <t>Educación de instituciones universitarias o de escuelas tecnológicas.</t>
  </si>
  <si>
    <t>Educación de universidades.</t>
  </si>
  <si>
    <t>Formación académica no formal.</t>
  </si>
  <si>
    <t>Enseñanza deportiva y recreativa</t>
  </si>
  <si>
    <t>Enseñanza cultural.</t>
  </si>
  <si>
    <t>Otros tipos de educación n.c.p.</t>
  </si>
  <si>
    <t>Actividades de apoyo a la educación.</t>
  </si>
  <si>
    <t>Actividades de hospitales y clínicas, con internación.</t>
  </si>
  <si>
    <t>Actividades de la práctica médica, sin internación.</t>
  </si>
  <si>
    <t>Actividades de la práctica odontológica.</t>
  </si>
  <si>
    <t>Actividades de apoyo diagnóstico</t>
  </si>
  <si>
    <t>Actividades de apoyo terapéutico.</t>
  </si>
  <si>
    <t>Otras actividades de atención de la salud humana.</t>
  </si>
  <si>
    <t>Actividades de atención residencial medicalizada de tipo general.</t>
  </si>
  <si>
    <t>Actividades de atención residencial, para el cuidado de pacientes con retardo mental y consumo de sustancias psicoactivas.</t>
  </si>
  <si>
    <t>Actividades de atención en instituciones para el cuidado de personas mayores y/o discapacitadas.</t>
  </si>
  <si>
    <t>Otras actividades de atención en instituciones con alojamiento</t>
  </si>
  <si>
    <t>Actividades de asistencia social sin alojamiento para personas mayores y discapacitadas.</t>
  </si>
  <si>
    <t>Otras actividades de asistencia social sin alojamiento.</t>
  </si>
  <si>
    <t>creación audiovisual</t>
  </si>
  <si>
    <t>Actividades de bibliotecas y archivos.</t>
  </si>
  <si>
    <t>Actividades de parques de atracciones y parques temáticos.</t>
  </si>
  <si>
    <t>Otras actividades recreativas y de esparcimiento n.c.p.</t>
  </si>
  <si>
    <t>Actividades de otras asociaciones n.c.p.</t>
  </si>
  <si>
    <t>Mantenimiento y reparación de computadores y de equipo periférico.</t>
  </si>
  <si>
    <t>Mantenimiento y reparación de equipos de comunicación</t>
  </si>
  <si>
    <t>Mantenimiento y reparación de aparatos electónicos de consumo.</t>
  </si>
  <si>
    <t>Mantenimiento y reparación de aparatos y equipos domésticos y de jardinería.</t>
  </si>
  <si>
    <t>Reparación de calzado y artículos de cuero.</t>
  </si>
  <si>
    <t>Reparación de muebles y accesorios para el hogar.</t>
  </si>
  <si>
    <t>Mantenimiento y reparación de otros tipos de efectos personales y enseres domésticos</t>
  </si>
  <si>
    <t>Lavado y limpieza, incluso la limpieza en seco, de productos textiles y de piel.</t>
  </si>
  <si>
    <t>Peluquería y otros tratamientos de belleza.</t>
  </si>
  <si>
    <t>Pompas fúnebres y actividades relacionadas</t>
  </si>
  <si>
    <t>Otras actividades de servicios personales n.c.p.</t>
  </si>
  <si>
    <t>%</t>
  </si>
  <si>
    <t>Subtotal Obra o servicio cotizado con el proveedor</t>
  </si>
  <si>
    <t>Administración 5.00%</t>
  </si>
  <si>
    <t>Imprevistos 3.00%</t>
  </si>
  <si>
    <t>Utilidad 8.00%</t>
  </si>
  <si>
    <t>IVA Utilidad</t>
  </si>
  <si>
    <t>CONSORCIO SAN BONIFACIO</t>
  </si>
  <si>
    <t>FE 2759</t>
  </si>
  <si>
    <t>FE 2776</t>
  </si>
  <si>
    <t xml:space="preserve">AZIMUT </t>
  </si>
  <si>
    <t>FE853</t>
  </si>
  <si>
    <t>01-MARZO-2024 AL
31-MARZO-2024</t>
  </si>
  <si>
    <t>JAIME EDUARDO BRAVO REYES</t>
  </si>
  <si>
    <t>° FE311</t>
  </si>
  <si>
    <t>STRATEGIK S.A.S.</t>
  </si>
  <si>
    <t>FEB1 2972</t>
  </si>
  <si>
    <t>FE 2901</t>
  </si>
  <si>
    <t>Mar-11-2024,</t>
  </si>
  <si>
    <t>FEDERACION NACIONAL DE CAFETEROS DE COLOMBIA 
COMITÉ DEPARTAMENTAL DE CAFETEROS DE TOLIMA</t>
  </si>
  <si>
    <t>NIT: 860.007.538-2</t>
  </si>
  <si>
    <t xml:space="preserve"> 72AS7220002856</t>
  </si>
  <si>
    <t>JUNTA DE ACCION COMUNAL CENTRAL MUNICIPIO FALAN</t>
  </si>
  <si>
    <t>INTEREAMERICANA DE LICORES</t>
  </si>
  <si>
    <t>FEI 32205</t>
  </si>
  <si>
    <t>PARROQUIA</t>
  </si>
  <si>
    <t>INVERSIONES LAURA NATALY</t>
  </si>
  <si>
    <t>SARA ZULEMA PALOMAR</t>
  </si>
  <si>
    <t>ESCOBAR Y ARIAS</t>
  </si>
  <si>
    <t>MITSUBISHI ELECTRIC</t>
  </si>
  <si>
    <t>T46205382</t>
  </si>
  <si>
    <t>E06-34</t>
  </si>
  <si>
    <t>FACTURA E06-34</t>
  </si>
  <si>
    <t xml:space="preserve">BASE </t>
  </si>
  <si>
    <t>IVA</t>
  </si>
  <si>
    <t>AIU</t>
  </si>
  <si>
    <t>FACTURA E06-33</t>
  </si>
  <si>
    <t>FE872</t>
  </si>
  <si>
    <t>FABIO NEL ACOSTA GUTIERREZ</t>
  </si>
  <si>
    <t>CUENTA DE COBRO 006</t>
  </si>
  <si>
    <t>E06- 19</t>
  </si>
  <si>
    <t>PYP SYSTEMS</t>
  </si>
  <si>
    <t>CE1267</t>
  </si>
  <si>
    <t>ORGANIZACIÓN TERPEL</t>
  </si>
  <si>
    <t>FEB1 3108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</si>
</sst>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&quot;$&quot;\ * #,##0.00_-;\-&quot;$&quot;\ * #,##0.00_-;_-&quot;$&quot;\ * &quot;-&quot;??_-;_-@_-"/>
    <numFmt numFmtId="165" formatCode="_-&quot;$&quot;\ * #,##0_-;\-&quot;$&quot;\ * #,##0_-;_-&quot;$&quot;\ * &quot;-&quot;??_-;_-@_-"/>
    <numFmt numFmtId="166" formatCode="0.000"/>
    <numFmt numFmtId="167" formatCode="_-* #,##0.000_-;\-* #,##0.000_-;_-* &quot;-&quot;??_-;_-@_-"/>
    <numFmt numFmtId="168" formatCode="_-* #,##0_-;\-* #,##0_-;_-* &quot;-&quot;??_-;_-@_-"/>
  </numFmts>
  <fonts count="2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1"/>
      <color theme="1"/>
      <name val="Arial Nova"/>
      <family val="2"/>
    </font>
    <font>
      <sz val="11"/>
      <color theme="1"/>
      <name val="Arial Nova"/>
      <family val="2"/>
    </font>
    <font>
      <b/>
      <sz val="14"/>
      <color theme="1"/>
      <name val="Arial Nova"/>
      <family val="2"/>
    </font>
    <font>
      <b/>
      <sz val="10"/>
      <name val="Trebuchet MS"/>
      <family val="2"/>
    </font>
    <font>
      <sz val="10"/>
      <color rgb="FF666666"/>
      <name val="Trebuchet MS"/>
      <family val="2"/>
    </font>
    <font>
      <b/>
      <sz val="11"/>
      <color theme="1"/>
      <name val="Trebuchet MS"/>
      <family val="2"/>
    </font>
    <font>
      <sz val="11"/>
      <color theme="1"/>
      <name val="Trebuchet MS"/>
      <family val="2"/>
    </font>
    <font>
      <b/>
      <sz val="11"/>
      <name val="Arial Nova"/>
      <family val="2"/>
    </font>
    <font>
      <sz val="16"/>
      <color theme="1"/>
      <name val="Arial Nova"/>
      <family val="2"/>
    </font>
    <font>
      <sz val="22"/>
      <color theme="1"/>
      <name val="Arial Nova"/>
      <family val="2"/>
    </font>
    <font>
      <b/>
      <sz val="16"/>
      <color theme="1"/>
      <name val="Arial Nova"/>
      <family val="2"/>
    </font>
    <font>
      <b/>
      <sz val="16"/>
      <name val="Arial Nova"/>
      <family val="2"/>
    </font>
    <font>
      <b/>
      <sz val="18"/>
      <name val="Arial Nova"/>
      <family val="2"/>
    </font>
    <font>
      <sz val="11"/>
      <color theme="0"/>
      <name val="Calibri"/>
      <family val="2"/>
      <scheme val="minor"/>
    </font>
    <font>
      <b/>
      <sz val="12"/>
      <color theme="1"/>
      <name val="Arial Nova"/>
      <family val="2"/>
    </font>
    <font>
      <b/>
      <sz val="14"/>
      <name val="Arial Nova"/>
      <family val="2"/>
    </font>
    <font>
      <sz val="14"/>
      <name val="Arial Nova"/>
      <family val="2"/>
    </font>
    <font>
      <sz val="11"/>
      <name val="Calibri"/>
      <family val="2"/>
      <scheme val="minor"/>
    </font>
    <font>
      <sz val="11"/>
      <color theme="0"/>
      <name val="Arial Nova"/>
      <family val="2"/>
    </font>
    <font>
      <sz val="11"/>
      <name val="Arial Nova"/>
      <family val="2"/>
    </font>
    <font>
      <sz val="22"/>
      <name val="Arial Nova"/>
      <family val="2"/>
    </font>
  </fonts>
  <fills count="1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5">
    <xf numFmtId="0" fontId="0" fillId="0" borderId="0" xfId="0"/>
    <xf numFmtId="164" fontId="3" fillId="0" borderId="0" xfId="2" applyFont="1"/>
    <xf numFmtId="0" fontId="4" fillId="3" borderId="1" xfId="0" applyFont="1" applyFill="1" applyBorder="1" applyAlignment="1">
      <alignment horizontal="center"/>
    </xf>
    <xf numFmtId="9" fontId="4" fillId="3" borderId="1" xfId="0" applyNumberFormat="1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/>
    </xf>
    <xf numFmtId="165" fontId="4" fillId="3" borderId="1" xfId="0" applyNumberFormat="1" applyFont="1" applyFill="1" applyBorder="1" applyAlignment="1">
      <alignment horizontal="center"/>
    </xf>
    <xf numFmtId="0" fontId="5" fillId="5" borderId="7" xfId="0" applyFont="1" applyFill="1" applyBorder="1" applyAlignment="1">
      <alignment horizontal="center"/>
    </xf>
    <xf numFmtId="164" fontId="4" fillId="3" borderId="7" xfId="2" applyFont="1" applyFill="1" applyBorder="1" applyAlignment="1">
      <alignment horizontal="center"/>
    </xf>
    <xf numFmtId="164" fontId="4" fillId="3" borderId="7" xfId="2" applyFont="1" applyFill="1" applyBorder="1" applyAlignment="1">
      <alignment horizontal="center" wrapText="1"/>
    </xf>
    <xf numFmtId="164" fontId="2" fillId="3" borderId="7" xfId="2" applyFont="1" applyFill="1" applyBorder="1" applyAlignment="1">
      <alignment horizontal="center" wrapText="1"/>
    </xf>
    <xf numFmtId="164" fontId="2" fillId="6" borderId="7" xfId="2" applyFont="1" applyFill="1" applyBorder="1" applyAlignment="1">
      <alignment horizontal="center" wrapText="1"/>
    </xf>
    <xf numFmtId="0" fontId="0" fillId="0" borderId="20" xfId="0" applyBorder="1"/>
    <xf numFmtId="164" fontId="3" fillId="0" borderId="11" xfId="2" applyFont="1" applyBorder="1"/>
    <xf numFmtId="0" fontId="2" fillId="7" borderId="1" xfId="0" applyFont="1" applyFill="1" applyBorder="1" applyAlignment="1">
      <alignment horizontal="center"/>
    </xf>
    <xf numFmtId="165" fontId="2" fillId="7" borderId="1" xfId="0" applyNumberFormat="1" applyFont="1" applyFill="1" applyBorder="1" applyAlignment="1">
      <alignment horizontal="center"/>
    </xf>
    <xf numFmtId="9" fontId="2" fillId="7" borderId="1" xfId="0" applyNumberFormat="1" applyFont="1" applyFill="1" applyBorder="1" applyAlignment="1">
      <alignment horizontal="center"/>
    </xf>
    <xf numFmtId="164" fontId="2" fillId="7" borderId="7" xfId="2" applyFont="1" applyFill="1" applyBorder="1" applyAlignment="1">
      <alignment horizontal="center" wrapText="1"/>
    </xf>
    <xf numFmtId="0" fontId="2" fillId="7" borderId="1" xfId="0" applyFont="1" applyFill="1" applyBorder="1" applyAlignment="1">
      <alignment horizontal="center" wrapText="1"/>
    </xf>
    <xf numFmtId="0" fontId="2" fillId="7" borderId="18" xfId="0" applyFont="1" applyFill="1" applyBorder="1" applyAlignment="1">
      <alignment horizontal="center"/>
    </xf>
    <xf numFmtId="0" fontId="2" fillId="7" borderId="18" xfId="0" applyFont="1" applyFill="1" applyBorder="1" applyAlignment="1">
      <alignment horizontal="center" wrapText="1"/>
    </xf>
    <xf numFmtId="9" fontId="2" fillId="7" borderId="18" xfId="0" applyNumberFormat="1" applyFont="1" applyFill="1" applyBorder="1" applyAlignment="1">
      <alignment horizontal="center" wrapText="1"/>
    </xf>
    <xf numFmtId="0" fontId="4" fillId="9" borderId="1" xfId="0" applyFont="1" applyFill="1" applyBorder="1" applyAlignment="1">
      <alignment horizontal="center"/>
    </xf>
    <xf numFmtId="165" fontId="4" fillId="9" borderId="1" xfId="0" applyNumberFormat="1" applyFont="1" applyFill="1" applyBorder="1" applyAlignment="1">
      <alignment horizontal="center"/>
    </xf>
    <xf numFmtId="9" fontId="4" fillId="9" borderId="1" xfId="0" applyNumberFormat="1" applyFont="1" applyFill="1" applyBorder="1" applyAlignment="1">
      <alignment horizontal="center"/>
    </xf>
    <xf numFmtId="164" fontId="0" fillId="0" borderId="0" xfId="0" applyNumberFormat="1"/>
    <xf numFmtId="165" fontId="2" fillId="7" borderId="7" xfId="2" applyNumberFormat="1" applyFont="1" applyFill="1" applyBorder="1" applyAlignment="1">
      <alignment horizontal="center" wrapText="1"/>
    </xf>
    <xf numFmtId="165" fontId="2" fillId="7" borderId="19" xfId="2" applyNumberFormat="1" applyFont="1" applyFill="1" applyBorder="1" applyAlignment="1">
      <alignment horizontal="center" wrapText="1"/>
    </xf>
    <xf numFmtId="0" fontId="0" fillId="0" borderId="0" xfId="0" applyAlignment="1">
      <alignment wrapText="1"/>
    </xf>
    <xf numFmtId="1" fontId="0" fillId="0" borderId="0" xfId="0" applyNumberFormat="1"/>
    <xf numFmtId="1" fontId="11" fillId="0" borderId="0" xfId="0" applyNumberFormat="1" applyFont="1" applyAlignment="1">
      <alignment horizontal="left" vertical="center" wrapText="1"/>
    </xf>
    <xf numFmtId="1" fontId="12" fillId="0" borderId="26" xfId="0" applyNumberFormat="1" applyFont="1" applyBorder="1" applyAlignment="1">
      <alignment horizontal="center" vertical="center"/>
    </xf>
    <xf numFmtId="0" fontId="12" fillId="0" borderId="26" xfId="0" applyFont="1" applyBorder="1" applyAlignment="1">
      <alignment horizontal="center" vertical="center"/>
    </xf>
    <xf numFmtId="1" fontId="13" fillId="0" borderId="26" xfId="0" applyNumberFormat="1" applyFont="1" applyBorder="1" applyAlignment="1">
      <alignment horizontal="right" vertical="center"/>
    </xf>
    <xf numFmtId="0" fontId="13" fillId="0" borderId="27" xfId="0" applyFont="1" applyBorder="1" applyAlignment="1">
      <alignment horizontal="left" vertical="center"/>
    </xf>
    <xf numFmtId="1" fontId="13" fillId="0" borderId="26" xfId="0" applyNumberFormat="1" applyFont="1" applyBorder="1" applyAlignment="1">
      <alignment vertical="center" wrapText="1"/>
    </xf>
    <xf numFmtId="0" fontId="13" fillId="0" borderId="27" xfId="0" applyFont="1" applyBorder="1" applyAlignment="1">
      <alignment vertical="center" wrapText="1"/>
    </xf>
    <xf numFmtId="1" fontId="13" fillId="11" borderId="26" xfId="0" applyNumberFormat="1" applyFont="1" applyFill="1" applyBorder="1" applyAlignment="1">
      <alignment vertical="center" wrapText="1"/>
    </xf>
    <xf numFmtId="0" fontId="13" fillId="11" borderId="27" xfId="0" applyFont="1" applyFill="1" applyBorder="1" applyAlignment="1">
      <alignment vertical="center" wrapText="1"/>
    </xf>
    <xf numFmtId="166" fontId="0" fillId="0" borderId="0" xfId="0" applyNumberFormat="1"/>
    <xf numFmtId="49" fontId="0" fillId="0" borderId="0" xfId="0" applyNumberFormat="1"/>
    <xf numFmtId="49" fontId="12" fillId="0" borderId="26" xfId="0" applyNumberFormat="1" applyFont="1" applyBorder="1" applyAlignment="1">
      <alignment horizontal="center" vertical="center"/>
    </xf>
    <xf numFmtId="49" fontId="13" fillId="0" borderId="27" xfId="0" applyNumberFormat="1" applyFont="1" applyBorder="1" applyAlignment="1">
      <alignment horizontal="left" vertical="center"/>
    </xf>
    <xf numFmtId="49" fontId="13" fillId="0" borderId="27" xfId="0" applyNumberFormat="1" applyFont="1" applyBorder="1" applyAlignment="1">
      <alignment vertical="center" wrapText="1"/>
    </xf>
    <xf numFmtId="49" fontId="13" fillId="11" borderId="27" xfId="0" applyNumberFormat="1" applyFont="1" applyFill="1" applyBorder="1" applyAlignment="1">
      <alignment vertical="center" wrapText="1"/>
    </xf>
    <xf numFmtId="0" fontId="8" fillId="3" borderId="0" xfId="0" applyFont="1" applyFill="1"/>
    <xf numFmtId="0" fontId="0" fillId="3" borderId="0" xfId="0" applyFill="1"/>
    <xf numFmtId="164" fontId="8" fillId="3" borderId="0" xfId="2" applyFont="1" applyFill="1"/>
    <xf numFmtId="164" fontId="7" fillId="3" borderId="0" xfId="2" applyFont="1" applyFill="1"/>
    <xf numFmtId="43" fontId="8" fillId="3" borderId="0" xfId="1" applyFont="1" applyFill="1"/>
    <xf numFmtId="164" fontId="8" fillId="3" borderId="0" xfId="0" applyNumberFormat="1" applyFont="1" applyFill="1"/>
    <xf numFmtId="165" fontId="14" fillId="16" borderId="18" xfId="0" applyNumberFormat="1" applyFont="1" applyFill="1" applyBorder="1" applyAlignment="1">
      <alignment horizontal="center" wrapText="1"/>
    </xf>
    <xf numFmtId="167" fontId="8" fillId="3" borderId="1" xfId="1" applyNumberFormat="1" applyFont="1" applyFill="1" applyBorder="1" applyAlignment="1">
      <alignment horizontal="center" vertical="center"/>
    </xf>
    <xf numFmtId="164" fontId="7" fillId="17" borderId="1" xfId="2" applyFont="1" applyFill="1" applyBorder="1" applyAlignment="1">
      <alignment horizontal="center" vertical="center" wrapText="1"/>
    </xf>
    <xf numFmtId="0" fontId="18" fillId="16" borderId="18" xfId="0" applyFont="1" applyFill="1" applyBorder="1" applyAlignment="1">
      <alignment horizontal="center"/>
    </xf>
    <xf numFmtId="165" fontId="18" fillId="16" borderId="18" xfId="0" applyNumberFormat="1" applyFont="1" applyFill="1" applyBorder="1" applyAlignment="1">
      <alignment horizontal="center" wrapText="1"/>
    </xf>
    <xf numFmtId="43" fontId="18" fillId="16" borderId="1" xfId="1" applyFont="1" applyFill="1" applyBorder="1" applyAlignment="1">
      <alignment horizontal="center"/>
    </xf>
    <xf numFmtId="10" fontId="18" fillId="16" borderId="1" xfId="3" applyNumberFormat="1" applyFont="1" applyFill="1" applyBorder="1" applyAlignment="1">
      <alignment horizontal="center" vertical="center" wrapText="1"/>
    </xf>
    <xf numFmtId="10" fontId="18" fillId="16" borderId="1" xfId="3" applyNumberFormat="1" applyFont="1" applyFill="1" applyBorder="1" applyAlignment="1">
      <alignment horizontal="center" wrapText="1"/>
    </xf>
    <xf numFmtId="165" fontId="18" fillId="16" borderId="30" xfId="2" applyNumberFormat="1" applyFont="1" applyFill="1" applyBorder="1" applyAlignment="1">
      <alignment horizontal="center" wrapText="1"/>
    </xf>
    <xf numFmtId="0" fontId="15" fillId="10" borderId="20" xfId="0" applyFont="1" applyFill="1" applyBorder="1"/>
    <xf numFmtId="165" fontId="17" fillId="10" borderId="11" xfId="2" applyNumberFormat="1" applyFont="1" applyFill="1" applyBorder="1"/>
    <xf numFmtId="0" fontId="15" fillId="3" borderId="0" xfId="0" applyFont="1" applyFill="1"/>
    <xf numFmtId="164" fontId="17" fillId="3" borderId="0" xfId="2" applyFont="1" applyFill="1"/>
    <xf numFmtId="165" fontId="17" fillId="2" borderId="11" xfId="2" applyNumberFormat="1" applyFont="1" applyFill="1" applyBorder="1"/>
    <xf numFmtId="165" fontId="17" fillId="3" borderId="11" xfId="2" applyNumberFormat="1" applyFont="1" applyFill="1" applyBorder="1" applyProtection="1">
      <protection locked="0"/>
    </xf>
    <xf numFmtId="10" fontId="0" fillId="3" borderId="0" xfId="3" applyNumberFormat="1" applyFont="1" applyFill="1"/>
    <xf numFmtId="10" fontId="22" fillId="3" borderId="1" xfId="3" applyNumberFormat="1" applyFont="1" applyFill="1" applyBorder="1" applyAlignment="1" applyProtection="1">
      <alignment horizontal="center"/>
      <protection locked="0"/>
    </xf>
    <xf numFmtId="164" fontId="7" fillId="12" borderId="4" xfId="2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/>
    </xf>
    <xf numFmtId="164" fontId="23" fillId="3" borderId="1" xfId="2" applyFont="1" applyFill="1" applyBorder="1" applyAlignment="1" applyProtection="1">
      <alignment horizontal="center" vertical="center"/>
      <protection locked="0"/>
    </xf>
    <xf numFmtId="9" fontId="23" fillId="3" borderId="1" xfId="3" applyFont="1" applyFill="1" applyBorder="1" applyAlignment="1" applyProtection="1">
      <alignment horizontal="center" vertical="center"/>
      <protection locked="0"/>
    </xf>
    <xf numFmtId="165" fontId="23" fillId="9" borderId="1" xfId="2" applyNumberFormat="1" applyFont="1" applyFill="1" applyBorder="1" applyAlignment="1">
      <alignment horizontal="center" vertical="center"/>
    </xf>
    <xf numFmtId="165" fontId="22" fillId="6" borderId="1" xfId="2" applyNumberFormat="1" applyFont="1" applyFill="1" applyBorder="1" applyAlignment="1">
      <alignment horizontal="center" vertical="center" wrapText="1"/>
    </xf>
    <xf numFmtId="165" fontId="23" fillId="9" borderId="1" xfId="0" applyNumberFormat="1" applyFont="1" applyFill="1" applyBorder="1" applyAlignment="1">
      <alignment horizontal="center" vertical="center"/>
    </xf>
    <xf numFmtId="9" fontId="23" fillId="9" borderId="1" xfId="0" applyNumberFormat="1" applyFont="1" applyFill="1" applyBorder="1" applyAlignment="1">
      <alignment horizontal="center" vertical="center"/>
    </xf>
    <xf numFmtId="165" fontId="23" fillId="9" borderId="1" xfId="2" applyNumberFormat="1" applyFont="1" applyFill="1" applyBorder="1" applyAlignment="1">
      <alignment horizontal="center" vertical="center" wrapText="1"/>
    </xf>
    <xf numFmtId="0" fontId="24" fillId="3" borderId="0" xfId="0" applyFont="1" applyFill="1"/>
    <xf numFmtId="0" fontId="21" fillId="4" borderId="13" xfId="0" applyFont="1" applyFill="1" applyBorder="1" applyAlignment="1">
      <alignment horizontal="center" vertical="center" wrapText="1"/>
    </xf>
    <xf numFmtId="0" fontId="21" fillId="4" borderId="21" xfId="0" applyFont="1" applyFill="1" applyBorder="1" applyAlignment="1">
      <alignment horizontal="center" vertical="center" wrapText="1"/>
    </xf>
    <xf numFmtId="0" fontId="9" fillId="14" borderId="1" xfId="0" applyFont="1" applyFill="1" applyBorder="1" applyAlignment="1">
      <alignment horizontal="center" vertical="center"/>
    </xf>
    <xf numFmtId="0" fontId="9" fillId="14" borderId="1" xfId="0" applyFont="1" applyFill="1" applyBorder="1" applyAlignment="1">
      <alignment horizontal="center" vertical="center" wrapText="1"/>
    </xf>
    <xf numFmtId="0" fontId="22" fillId="13" borderId="1" xfId="0" applyFont="1" applyFill="1" applyBorder="1" applyAlignment="1">
      <alignment horizontal="center" wrapText="1"/>
    </xf>
    <xf numFmtId="165" fontId="22" fillId="13" borderId="1" xfId="0" applyNumberFormat="1" applyFont="1" applyFill="1" applyBorder="1" applyAlignment="1">
      <alignment horizontal="center"/>
    </xf>
    <xf numFmtId="165" fontId="22" fillId="13" borderId="1" xfId="2" applyNumberFormat="1" applyFont="1" applyFill="1" applyBorder="1" applyAlignment="1" applyProtection="1">
      <alignment horizontal="center" wrapText="1"/>
    </xf>
    <xf numFmtId="10" fontId="22" fillId="7" borderId="1" xfId="3" applyNumberFormat="1" applyFont="1" applyFill="1" applyBorder="1" applyAlignment="1" applyProtection="1">
      <alignment horizontal="center"/>
      <protection locked="0"/>
    </xf>
    <xf numFmtId="165" fontId="22" fillId="7" borderId="1" xfId="2" applyNumberFormat="1" applyFont="1" applyFill="1" applyBorder="1" applyAlignment="1" applyProtection="1">
      <alignment horizontal="center" wrapText="1"/>
    </xf>
    <xf numFmtId="165" fontId="22" fillId="3" borderId="1" xfId="0" applyNumberFormat="1" applyFont="1" applyFill="1" applyBorder="1" applyAlignment="1" applyProtection="1">
      <alignment horizontal="center"/>
      <protection locked="0"/>
    </xf>
    <xf numFmtId="165" fontId="22" fillId="3" borderId="1" xfId="0" applyNumberFormat="1" applyFont="1" applyFill="1" applyBorder="1" applyAlignment="1" applyProtection="1">
      <alignment horizontal="center" wrapText="1"/>
      <protection locked="0"/>
    </xf>
    <xf numFmtId="0" fontId="25" fillId="3" borderId="0" xfId="0" applyFont="1" applyFill="1"/>
    <xf numFmtId="0" fontId="20" fillId="3" borderId="0" xfId="0" applyFont="1" applyFill="1"/>
    <xf numFmtId="164" fontId="25" fillId="3" borderId="0" xfId="2" applyFont="1" applyFill="1" applyBorder="1"/>
    <xf numFmtId="10" fontId="20" fillId="3" borderId="0" xfId="3" applyNumberFormat="1" applyFont="1" applyFill="1" applyBorder="1"/>
    <xf numFmtId="0" fontId="9" fillId="15" borderId="1" xfId="0" applyFont="1" applyFill="1" applyBorder="1" applyAlignment="1">
      <alignment horizontal="center" vertical="center"/>
    </xf>
    <xf numFmtId="0" fontId="9" fillId="15" borderId="1" xfId="0" applyFont="1" applyFill="1" applyBorder="1" applyAlignment="1">
      <alignment horizontal="center" vertical="center" wrapText="1"/>
    </xf>
    <xf numFmtId="0" fontId="9" fillId="6" borderId="4" xfId="0" applyFont="1" applyFill="1" applyBorder="1" applyAlignment="1">
      <alignment vertical="center"/>
    </xf>
    <xf numFmtId="10" fontId="22" fillId="13" borderId="1" xfId="3" applyNumberFormat="1" applyFont="1" applyFill="1" applyBorder="1" applyAlignment="1" applyProtection="1">
      <alignment horizontal="center"/>
      <protection locked="0"/>
    </xf>
    <xf numFmtId="9" fontId="23" fillId="3" borderId="1" xfId="3" applyFont="1" applyFill="1" applyBorder="1" applyAlignment="1" applyProtection="1">
      <alignment vertical="center" wrapText="1"/>
      <protection locked="0"/>
    </xf>
    <xf numFmtId="164" fontId="23" fillId="3" borderId="1" xfId="2" applyFont="1" applyFill="1" applyBorder="1" applyAlignment="1" applyProtection="1">
      <alignment horizontal="center" vertical="center"/>
    </xf>
    <xf numFmtId="164" fontId="26" fillId="3" borderId="0" xfId="2" applyFont="1" applyFill="1" applyBorder="1"/>
    <xf numFmtId="0" fontId="26" fillId="3" borderId="0" xfId="0" applyFont="1" applyFill="1"/>
    <xf numFmtId="10" fontId="24" fillId="3" borderId="0" xfId="3" applyNumberFormat="1" applyFont="1" applyFill="1" applyBorder="1"/>
    <xf numFmtId="164" fontId="26" fillId="3" borderId="0" xfId="2" applyFont="1" applyFill="1"/>
    <xf numFmtId="10" fontId="24" fillId="3" borderId="0" xfId="3" applyNumberFormat="1" applyFont="1" applyFill="1"/>
    <xf numFmtId="164" fontId="14" fillId="17" borderId="1" xfId="2" applyFont="1" applyFill="1" applyBorder="1" applyAlignment="1">
      <alignment horizontal="center" vertical="center" wrapText="1"/>
    </xf>
    <xf numFmtId="167" fontId="26" fillId="3" borderId="1" xfId="1" applyNumberFormat="1" applyFont="1" applyFill="1" applyBorder="1" applyAlignment="1">
      <alignment horizontal="center" vertical="center"/>
    </xf>
    <xf numFmtId="43" fontId="24" fillId="3" borderId="0" xfId="1" applyFont="1" applyFill="1" applyBorder="1"/>
    <xf numFmtId="43" fontId="24" fillId="3" borderId="0" xfId="1" applyFont="1" applyFill="1"/>
    <xf numFmtId="43" fontId="24" fillId="3" borderId="0" xfId="0" applyNumberFormat="1" applyFont="1" applyFill="1"/>
    <xf numFmtId="164" fontId="26" fillId="3" borderId="0" xfId="0" applyNumberFormat="1" applyFont="1" applyFill="1"/>
    <xf numFmtId="165" fontId="26" fillId="3" borderId="0" xfId="0" applyNumberFormat="1" applyFont="1" applyFill="1"/>
    <xf numFmtId="43" fontId="0" fillId="3" borderId="0" xfId="1" applyFont="1" applyFill="1"/>
    <xf numFmtId="165" fontId="8" fillId="3" borderId="0" xfId="0" applyNumberFormat="1" applyFont="1" applyFill="1"/>
    <xf numFmtId="165" fontId="0" fillId="3" borderId="0" xfId="0" applyNumberFormat="1" applyFill="1"/>
    <xf numFmtId="43" fontId="0" fillId="0" borderId="0" xfId="1" applyFont="1"/>
    <xf numFmtId="168" fontId="0" fillId="0" borderId="0" xfId="1" applyNumberFormat="1" applyFont="1"/>
    <xf numFmtId="165" fontId="24" fillId="3" borderId="0" xfId="0" applyNumberFormat="1" applyFont="1" applyFill="1"/>
    <xf numFmtId="0" fontId="6" fillId="5" borderId="13" xfId="0" applyFont="1" applyFill="1" applyBorder="1" applyAlignment="1">
      <alignment horizontal="center"/>
    </xf>
    <xf numFmtId="0" fontId="6" fillId="5" borderId="14" xfId="0" applyFont="1" applyFill="1" applyBorder="1" applyAlignment="1">
      <alignment horizontal="center"/>
    </xf>
    <xf numFmtId="0" fontId="6" fillId="5" borderId="15" xfId="0" applyFont="1" applyFill="1" applyBorder="1" applyAlignment="1">
      <alignment horizontal="center"/>
    </xf>
    <xf numFmtId="0" fontId="5" fillId="5" borderId="6" xfId="0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2" fillId="9" borderId="1" xfId="0" applyFont="1" applyFill="1" applyBorder="1" applyAlignment="1">
      <alignment horizontal="center"/>
    </xf>
    <xf numFmtId="0" fontId="2" fillId="3" borderId="17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4" fillId="9" borderId="2" xfId="0" applyFont="1" applyFill="1" applyBorder="1" applyAlignment="1">
      <alignment horizontal="center"/>
    </xf>
    <xf numFmtId="0" fontId="4" fillId="9" borderId="3" xfId="0" applyFont="1" applyFill="1" applyBorder="1" applyAlignment="1">
      <alignment horizontal="center"/>
    </xf>
    <xf numFmtId="0" fontId="4" fillId="9" borderId="4" xfId="0" applyFont="1" applyFill="1" applyBorder="1" applyAlignment="1">
      <alignment horizontal="center"/>
    </xf>
    <xf numFmtId="0" fontId="3" fillId="7" borderId="16" xfId="0" applyFont="1" applyFill="1" applyBorder="1" applyAlignment="1">
      <alignment horizontal="center" vertical="center" wrapText="1"/>
    </xf>
    <xf numFmtId="0" fontId="3" fillId="8" borderId="6" xfId="0" applyFont="1" applyFill="1" applyBorder="1" applyAlignment="1">
      <alignment horizontal="center" vertical="center" wrapText="1"/>
    </xf>
    <xf numFmtId="0" fontId="17" fillId="3" borderId="8" xfId="0" applyFont="1" applyFill="1" applyBorder="1" applyAlignment="1">
      <alignment horizontal="center"/>
    </xf>
    <xf numFmtId="0" fontId="17" fillId="3" borderId="9" xfId="0" applyFont="1" applyFill="1" applyBorder="1" applyAlignment="1">
      <alignment horizontal="center"/>
    </xf>
    <xf numFmtId="0" fontId="17" fillId="3" borderId="10" xfId="0" applyFont="1" applyFill="1" applyBorder="1" applyAlignment="1">
      <alignment horizontal="center"/>
    </xf>
    <xf numFmtId="165" fontId="14" fillId="16" borderId="31" xfId="0" applyNumberFormat="1" applyFont="1" applyFill="1" applyBorder="1" applyAlignment="1">
      <alignment horizontal="center" vertical="center" wrapText="1"/>
    </xf>
    <xf numFmtId="165" fontId="14" fillId="16" borderId="36" xfId="0" applyNumberFormat="1" applyFont="1" applyFill="1" applyBorder="1" applyAlignment="1">
      <alignment horizontal="center" vertical="center" wrapText="1"/>
    </xf>
    <xf numFmtId="164" fontId="16" fillId="3" borderId="1" xfId="2" applyFont="1" applyFill="1" applyBorder="1" applyAlignment="1">
      <alignment horizontal="center" vertical="center"/>
    </xf>
    <xf numFmtId="0" fontId="8" fillId="4" borderId="32" xfId="0" applyFont="1" applyFill="1" applyBorder="1" applyAlignment="1" applyProtection="1">
      <alignment horizontal="center" vertical="center" wrapText="1"/>
      <protection locked="0"/>
    </xf>
    <xf numFmtId="0" fontId="8" fillId="4" borderId="33" xfId="0" applyFont="1" applyFill="1" applyBorder="1" applyAlignment="1" applyProtection="1">
      <alignment horizontal="center" vertical="center" wrapText="1"/>
      <protection locked="0"/>
    </xf>
    <xf numFmtId="0" fontId="8" fillId="4" borderId="34" xfId="0" applyFont="1" applyFill="1" applyBorder="1" applyAlignment="1" applyProtection="1">
      <alignment horizontal="center" vertical="center" wrapText="1"/>
      <protection locked="0"/>
    </xf>
    <xf numFmtId="0" fontId="8" fillId="4" borderId="2" xfId="0" applyFont="1" applyFill="1" applyBorder="1" applyAlignment="1" applyProtection="1">
      <alignment horizontal="center" vertical="center" wrapText="1"/>
      <protection locked="0"/>
    </xf>
    <xf numFmtId="0" fontId="8" fillId="4" borderId="3" xfId="0" applyFont="1" applyFill="1" applyBorder="1" applyAlignment="1" applyProtection="1">
      <alignment horizontal="center" vertical="center" wrapText="1"/>
      <protection locked="0"/>
    </xf>
    <xf numFmtId="0" fontId="8" fillId="4" borderId="35" xfId="0" applyFont="1" applyFill="1" applyBorder="1" applyAlignment="1" applyProtection="1">
      <alignment horizontal="center" vertical="center" wrapText="1"/>
      <protection locked="0"/>
    </xf>
    <xf numFmtId="14" fontId="8" fillId="4" borderId="2" xfId="0" applyNumberFormat="1" applyFont="1" applyFill="1" applyBorder="1" applyAlignment="1" applyProtection="1">
      <alignment horizontal="center" vertical="center" wrapText="1"/>
      <protection locked="0"/>
    </xf>
    <xf numFmtId="165" fontId="18" fillId="16" borderId="30" xfId="2" applyNumberFormat="1" applyFont="1" applyFill="1" applyBorder="1" applyAlignment="1">
      <alignment horizontal="center" vertical="center" wrapText="1"/>
    </xf>
    <xf numFmtId="165" fontId="18" fillId="16" borderId="31" xfId="2" applyNumberFormat="1" applyFont="1" applyFill="1" applyBorder="1" applyAlignment="1">
      <alignment horizontal="center" vertical="center" wrapText="1"/>
    </xf>
    <xf numFmtId="0" fontId="23" fillId="9" borderId="2" xfId="0" applyFont="1" applyFill="1" applyBorder="1" applyAlignment="1">
      <alignment horizontal="center" vertical="center" wrapText="1"/>
    </xf>
    <xf numFmtId="0" fontId="23" fillId="9" borderId="3" xfId="0" applyFont="1" applyFill="1" applyBorder="1" applyAlignment="1">
      <alignment horizontal="center" vertical="center" wrapText="1"/>
    </xf>
    <xf numFmtId="0" fontId="23" fillId="9" borderId="4" xfId="0" applyFont="1" applyFill="1" applyBorder="1" applyAlignment="1">
      <alignment horizontal="center" vertical="center" wrapText="1"/>
    </xf>
    <xf numFmtId="165" fontId="22" fillId="13" borderId="1" xfId="0" applyNumberFormat="1" applyFont="1" applyFill="1" applyBorder="1" applyAlignment="1">
      <alignment horizontal="center" wrapText="1"/>
    </xf>
    <xf numFmtId="0" fontId="9" fillId="15" borderId="2" xfId="0" applyFont="1" applyFill="1" applyBorder="1" applyAlignment="1">
      <alignment horizontal="center" vertical="center" wrapText="1"/>
    </xf>
    <xf numFmtId="0" fontId="9" fillId="15" borderId="4" xfId="0" applyFont="1" applyFill="1" applyBorder="1" applyAlignment="1">
      <alignment horizontal="center" vertical="center" wrapText="1"/>
    </xf>
    <xf numFmtId="1" fontId="19" fillId="3" borderId="30" xfId="0" applyNumberFormat="1" applyFont="1" applyFill="1" applyBorder="1" applyAlignment="1" applyProtection="1">
      <alignment horizontal="center"/>
      <protection locked="0"/>
    </xf>
    <xf numFmtId="1" fontId="19" fillId="3" borderId="12" xfId="0" applyNumberFormat="1" applyFont="1" applyFill="1" applyBorder="1" applyAlignment="1" applyProtection="1">
      <alignment horizontal="center"/>
      <protection locked="0"/>
    </xf>
    <xf numFmtId="0" fontId="15" fillId="2" borderId="8" xfId="0" applyFont="1" applyFill="1" applyBorder="1" applyAlignment="1">
      <alignment horizontal="center"/>
    </xf>
    <xf numFmtId="0" fontId="15" fillId="2" borderId="9" xfId="0" applyFont="1" applyFill="1" applyBorder="1" applyAlignment="1">
      <alignment horizontal="center"/>
    </xf>
    <xf numFmtId="0" fontId="15" fillId="2" borderId="10" xfId="0" applyFont="1" applyFill="1" applyBorder="1" applyAlignment="1">
      <alignment horizontal="center"/>
    </xf>
    <xf numFmtId="0" fontId="22" fillId="6" borderId="1" xfId="0" applyFont="1" applyFill="1" applyBorder="1" applyAlignment="1">
      <alignment horizontal="center" vertical="center"/>
    </xf>
    <xf numFmtId="0" fontId="18" fillId="16" borderId="18" xfId="0" applyFont="1" applyFill="1" applyBorder="1" applyAlignment="1">
      <alignment horizontal="center" vertical="center" wrapText="1"/>
    </xf>
    <xf numFmtId="0" fontId="18" fillId="16" borderId="22" xfId="0" applyFont="1" applyFill="1" applyBorder="1" applyAlignment="1">
      <alignment horizontal="center" vertical="center" wrapText="1"/>
    </xf>
    <xf numFmtId="165" fontId="18" fillId="16" borderId="18" xfId="0" applyNumberFormat="1" applyFont="1" applyFill="1" applyBorder="1" applyAlignment="1">
      <alignment horizontal="center" vertical="center"/>
    </xf>
    <xf numFmtId="165" fontId="18" fillId="16" borderId="22" xfId="0" applyNumberFormat="1" applyFont="1" applyFill="1" applyBorder="1" applyAlignment="1">
      <alignment horizontal="center" vertical="center"/>
    </xf>
    <xf numFmtId="0" fontId="9" fillId="6" borderId="28" xfId="0" applyFont="1" applyFill="1" applyBorder="1" applyAlignment="1">
      <alignment horizontal="center" vertical="center" wrapText="1"/>
    </xf>
    <xf numFmtId="0" fontId="9" fillId="6" borderId="5" xfId="0" applyFont="1" applyFill="1" applyBorder="1" applyAlignment="1">
      <alignment horizontal="center" vertical="center" wrapText="1"/>
    </xf>
    <xf numFmtId="0" fontId="9" fillId="6" borderId="29" xfId="0" applyFont="1" applyFill="1" applyBorder="1" applyAlignment="1">
      <alignment horizontal="center" vertical="center" wrapText="1"/>
    </xf>
    <xf numFmtId="0" fontId="9" fillId="6" borderId="2" xfId="0" applyFont="1" applyFill="1" applyBorder="1" applyAlignment="1">
      <alignment horizontal="center" vertical="center"/>
    </xf>
    <xf numFmtId="0" fontId="9" fillId="6" borderId="3" xfId="0" applyFont="1" applyFill="1" applyBorder="1" applyAlignment="1">
      <alignment horizontal="center" vertical="center"/>
    </xf>
    <xf numFmtId="0" fontId="9" fillId="6" borderId="4" xfId="0" applyFont="1" applyFill="1" applyBorder="1" applyAlignment="1">
      <alignment horizontal="center" vertical="center"/>
    </xf>
    <xf numFmtId="0" fontId="9" fillId="10" borderId="28" xfId="0" applyFont="1" applyFill="1" applyBorder="1" applyAlignment="1">
      <alignment horizontal="center" vertical="center" wrapText="1"/>
    </xf>
    <xf numFmtId="0" fontId="9" fillId="10" borderId="5" xfId="0" applyFont="1" applyFill="1" applyBorder="1" applyAlignment="1">
      <alignment horizontal="center" vertical="center" wrapText="1"/>
    </xf>
    <xf numFmtId="0" fontId="9" fillId="10" borderId="29" xfId="0" applyFont="1" applyFill="1" applyBorder="1" applyAlignment="1">
      <alignment horizontal="center" vertical="center" wrapText="1"/>
    </xf>
    <xf numFmtId="0" fontId="18" fillId="10" borderId="17" xfId="0" applyFont="1" applyFill="1" applyBorder="1" applyAlignment="1">
      <alignment horizontal="center"/>
    </xf>
    <xf numFmtId="0" fontId="10" fillId="0" borderId="23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165" fontId="16" fillId="3" borderId="1" xfId="2" applyNumberFormat="1" applyFont="1" applyFill="1" applyBorder="1" applyAlignment="1">
      <alignment horizontal="center" vertical="center"/>
    </xf>
    <xf numFmtId="165" fontId="22" fillId="16" borderId="31" xfId="0" applyNumberFormat="1" applyFont="1" applyFill="1" applyBorder="1" applyAlignment="1">
      <alignment horizontal="center" vertical="center" wrapText="1"/>
    </xf>
    <xf numFmtId="165" fontId="22" fillId="16" borderId="36" xfId="0" applyNumberFormat="1" applyFont="1" applyFill="1" applyBorder="1" applyAlignment="1">
      <alignment horizontal="center" vertical="center" wrapText="1"/>
    </xf>
    <xf numFmtId="0" fontId="23" fillId="3" borderId="2" xfId="0" applyFont="1" applyFill="1" applyBorder="1" applyAlignment="1" applyProtection="1">
      <alignment horizontal="center" vertical="center" wrapText="1"/>
      <protection locked="0"/>
    </xf>
    <xf numFmtId="0" fontId="23" fillId="3" borderId="3" xfId="0" applyFont="1" applyFill="1" applyBorder="1" applyAlignment="1" applyProtection="1">
      <alignment horizontal="center" vertical="center" wrapText="1"/>
      <protection locked="0"/>
    </xf>
    <xf numFmtId="0" fontId="17" fillId="2" borderId="8" xfId="0" applyFont="1" applyFill="1" applyBorder="1" applyAlignment="1">
      <alignment horizontal="center"/>
    </xf>
    <xf numFmtId="0" fontId="17" fillId="2" borderId="9" xfId="0" applyFont="1" applyFill="1" applyBorder="1" applyAlignment="1">
      <alignment horizontal="center"/>
    </xf>
    <xf numFmtId="0" fontId="17" fillId="2" borderId="10" xfId="0" applyFont="1" applyFill="1" applyBorder="1" applyAlignment="1">
      <alignment horizontal="center"/>
    </xf>
    <xf numFmtId="165" fontId="27" fillId="3" borderId="1" xfId="2" applyNumberFormat="1" applyFont="1" applyFill="1" applyBorder="1" applyAlignment="1">
      <alignment horizontal="center" vertical="center"/>
    </xf>
    <xf numFmtId="164" fontId="8" fillId="3" borderId="37" xfId="2" applyFont="1" applyFill="1" applyBorder="1" applyAlignment="1">
      <alignment horizontal="center"/>
    </xf>
    <xf numFmtId="164" fontId="27" fillId="3" borderId="1" xfId="2" applyFont="1" applyFill="1" applyBorder="1" applyAlignment="1">
      <alignment horizontal="center" vertical="center"/>
    </xf>
  </cellXfs>
  <cellStyles count="4">
    <cellStyle name="Millares" xfId="1" builtinId="3"/>
    <cellStyle name="Moneda" xfId="2" builtinId="4"/>
    <cellStyle name="Normal" xfId="0" builtinId="0"/>
    <cellStyle name="Porcentaje" xfId="3" builtinId="5"/>
  </cellStyles>
  <dxfs count="43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border outline="0">
        <top style="thin">
          <color auto="1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Calibri"/>
        <family val="2"/>
        <scheme val="none"/>
      </font>
      <fill>
        <patternFill patternType="solid">
          <fgColor rgb="FF000000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 Nova"/>
        <family val="2"/>
        <scheme val="none"/>
      </font>
      <fill>
        <patternFill patternType="solid">
          <fgColor indexed="64"/>
          <bgColor theme="0"/>
        </patternFill>
      </fill>
    </dxf>
    <dxf>
      <border outline="0">
        <top style="thin">
          <color auto="1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Arial Nova"/>
        <family val="2"/>
        <scheme val="none"/>
      </font>
      <fill>
        <patternFill patternType="solid">
          <fgColor rgb="FF000000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border outline="0">
        <top style="thin">
          <color auto="1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Calibri"/>
        <family val="2"/>
        <scheme val="none"/>
      </font>
      <fill>
        <patternFill patternType="solid">
          <fgColor rgb="FF000000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 Nova"/>
        <family val="2"/>
        <scheme val="none"/>
      </font>
      <fill>
        <patternFill patternType="solid">
          <fgColor indexed="64"/>
          <bgColor theme="0"/>
        </patternFill>
      </fill>
    </dxf>
    <dxf>
      <border outline="0">
        <top style="thin">
          <color auto="1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Arial Nova"/>
        <family val="2"/>
        <scheme val="none"/>
      </font>
      <fill>
        <patternFill patternType="solid">
          <fgColor rgb="FF000000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border outline="0">
        <top style="thin">
          <color auto="1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000000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ova"/>
        <family val="2"/>
        <scheme val="none"/>
      </font>
      <fill>
        <patternFill patternType="solid">
          <fgColor indexed="64"/>
          <bgColor theme="0"/>
        </patternFill>
      </fill>
    </dxf>
    <dxf>
      <border outline="0">
        <top style="thin">
          <color auto="1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ova"/>
        <family val="2"/>
        <scheme val="none"/>
      </font>
      <fill>
        <patternFill patternType="solid">
          <fgColor rgb="FF000000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border outline="0">
        <top style="thin">
          <color auto="1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000000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ova"/>
        <family val="2"/>
        <scheme val="none"/>
      </font>
      <fill>
        <patternFill patternType="solid">
          <fgColor indexed="64"/>
          <bgColor theme="0"/>
        </patternFill>
      </fill>
    </dxf>
    <dxf>
      <border outline="0">
        <top style="thin">
          <color auto="1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ova"/>
        <family val="2"/>
        <scheme val="none"/>
      </font>
      <fill>
        <patternFill patternType="solid">
          <fgColor rgb="FF000000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border outline="0">
        <top style="thin">
          <color auto="1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Calibri"/>
        <family val="2"/>
        <scheme val="none"/>
      </font>
      <fill>
        <patternFill patternType="solid">
          <fgColor rgb="FF000000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 Nova"/>
        <family val="2"/>
        <scheme val="none"/>
      </font>
      <fill>
        <patternFill patternType="solid">
          <fgColor indexed="64"/>
          <bgColor theme="0"/>
        </patternFill>
      </fill>
    </dxf>
    <dxf>
      <border outline="0">
        <top style="thin">
          <color auto="1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Arial Nova"/>
        <family val="2"/>
        <scheme val="none"/>
      </font>
      <fill>
        <patternFill patternType="solid">
          <fgColor rgb="FF000000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border outline="0">
        <top style="thin">
          <color auto="1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Calibri"/>
        <family val="2"/>
        <scheme val="none"/>
      </font>
      <fill>
        <patternFill patternType="solid">
          <fgColor rgb="FF000000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 Nova"/>
        <family val="2"/>
        <scheme val="none"/>
      </font>
      <fill>
        <patternFill patternType="solid">
          <fgColor indexed="64"/>
          <bgColor theme="0"/>
        </patternFill>
      </fill>
    </dxf>
    <dxf>
      <border outline="0">
        <top style="thin">
          <color auto="1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Arial Nova"/>
        <family val="2"/>
        <scheme val="none"/>
      </font>
      <fill>
        <patternFill patternType="solid">
          <fgColor rgb="FF000000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border outline="0">
        <top style="thin">
          <color auto="1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Calibri"/>
        <family val="2"/>
        <scheme val="none"/>
      </font>
      <fill>
        <patternFill patternType="solid">
          <fgColor rgb="FF000000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 Nova"/>
        <family val="2"/>
        <scheme val="none"/>
      </font>
      <fill>
        <patternFill patternType="solid">
          <fgColor indexed="64"/>
          <bgColor theme="0"/>
        </patternFill>
      </fill>
    </dxf>
    <dxf>
      <border outline="0">
        <top style="thin">
          <color auto="1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Arial Nova"/>
        <family val="2"/>
        <scheme val="none"/>
      </font>
      <fill>
        <patternFill patternType="solid">
          <fgColor rgb="FF000000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border outline="0">
        <top style="thin">
          <color auto="1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Calibri"/>
        <family val="2"/>
        <scheme val="none"/>
      </font>
      <fill>
        <patternFill patternType="solid">
          <fgColor rgb="FF000000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 Nova"/>
        <family val="2"/>
        <scheme val="none"/>
      </font>
      <fill>
        <patternFill patternType="solid">
          <fgColor indexed="64"/>
          <bgColor theme="0"/>
        </patternFill>
      </fill>
    </dxf>
    <dxf>
      <border outline="0">
        <top style="thin">
          <color auto="1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Arial Nova"/>
        <family val="2"/>
        <scheme val="none"/>
      </font>
      <fill>
        <patternFill patternType="solid">
          <fgColor rgb="FF000000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border outline="0">
        <top style="thin">
          <color auto="1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Calibri"/>
        <family val="2"/>
        <scheme val="none"/>
      </font>
      <fill>
        <patternFill patternType="solid">
          <fgColor rgb="FF000000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 Nova"/>
        <family val="2"/>
        <scheme val="none"/>
      </font>
      <fill>
        <patternFill patternType="solid">
          <fgColor indexed="64"/>
          <bgColor theme="0"/>
        </patternFill>
      </fill>
    </dxf>
    <dxf>
      <border outline="0">
        <top style="thin">
          <color auto="1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Arial Nova"/>
        <family val="2"/>
        <scheme val="none"/>
      </font>
      <fill>
        <patternFill patternType="solid">
          <fgColor rgb="FF000000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border outline="0">
        <top style="thin">
          <color auto="1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Calibri"/>
        <family val="2"/>
        <scheme val="none"/>
      </font>
      <fill>
        <patternFill patternType="solid">
          <fgColor rgb="FF000000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 Nova"/>
        <family val="2"/>
        <scheme val="none"/>
      </font>
      <fill>
        <patternFill patternType="solid">
          <fgColor indexed="64"/>
          <bgColor theme="0"/>
        </patternFill>
      </fill>
    </dxf>
    <dxf>
      <border outline="0">
        <top style="thin">
          <color auto="1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Arial Nova"/>
        <family val="2"/>
        <scheme val="none"/>
      </font>
      <fill>
        <patternFill patternType="solid">
          <fgColor rgb="FF000000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border outline="0">
        <top style="thin">
          <color auto="1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Calibri"/>
        <family val="2"/>
        <scheme val="none"/>
      </font>
      <fill>
        <patternFill patternType="solid">
          <fgColor rgb="FF000000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 Nova"/>
        <family val="2"/>
        <scheme val="none"/>
      </font>
      <fill>
        <patternFill patternType="solid">
          <fgColor indexed="64"/>
          <bgColor theme="0"/>
        </patternFill>
      </fill>
    </dxf>
    <dxf>
      <border outline="0">
        <top style="thin">
          <color auto="1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Arial Nova"/>
        <family val="2"/>
        <scheme val="none"/>
      </font>
      <fill>
        <patternFill patternType="solid">
          <fgColor rgb="FF000000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border outline="0">
        <top style="thin">
          <color auto="1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Calibri"/>
        <family val="2"/>
        <scheme val="none"/>
      </font>
      <fill>
        <patternFill patternType="solid">
          <fgColor rgb="FF000000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 Nova"/>
        <family val="2"/>
        <scheme val="none"/>
      </font>
      <fill>
        <patternFill patternType="solid">
          <fgColor indexed="64"/>
          <bgColor theme="0"/>
        </patternFill>
      </fill>
    </dxf>
    <dxf>
      <border outline="0">
        <top style="thin">
          <color auto="1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Arial Nova"/>
        <family val="2"/>
        <scheme val="none"/>
      </font>
      <fill>
        <patternFill patternType="solid">
          <fgColor rgb="FF000000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border outline="0">
        <top style="thin">
          <color auto="1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Calibri"/>
        <family val="2"/>
        <scheme val="none"/>
      </font>
      <fill>
        <patternFill patternType="solid">
          <fgColor rgb="FF000000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 Nova"/>
        <family val="2"/>
        <scheme val="none"/>
      </font>
      <fill>
        <patternFill patternType="solid">
          <fgColor indexed="64"/>
          <bgColor theme="0"/>
        </patternFill>
      </fill>
    </dxf>
    <dxf>
      <border outline="0">
        <top style="thin">
          <color auto="1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Arial Nova"/>
        <family val="2"/>
        <scheme val="none"/>
      </font>
      <fill>
        <patternFill patternType="solid">
          <fgColor rgb="FF000000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border outline="0">
        <top style="thin">
          <color auto="1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Calibri"/>
        <family val="2"/>
        <scheme val="none"/>
      </font>
      <fill>
        <patternFill patternType="solid">
          <fgColor rgb="FF000000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 Nova"/>
        <family val="2"/>
        <scheme val="none"/>
      </font>
      <fill>
        <patternFill patternType="solid">
          <fgColor indexed="64"/>
          <bgColor theme="0"/>
        </patternFill>
      </fill>
    </dxf>
    <dxf>
      <border outline="0">
        <top style="thin">
          <color auto="1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Arial Nova"/>
        <family val="2"/>
        <scheme val="none"/>
      </font>
      <fill>
        <patternFill patternType="solid">
          <fgColor rgb="FF000000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border outline="0">
        <top style="thin">
          <color auto="1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Calibri"/>
        <family val="2"/>
        <scheme val="none"/>
      </font>
      <fill>
        <patternFill patternType="solid">
          <fgColor rgb="FF000000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 Nova"/>
        <family val="2"/>
        <scheme val="none"/>
      </font>
      <fill>
        <patternFill patternType="solid">
          <fgColor indexed="64"/>
          <bgColor theme="0"/>
        </patternFill>
      </fill>
    </dxf>
    <dxf>
      <border outline="0">
        <top style="thin">
          <color auto="1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Arial Nova"/>
        <family val="2"/>
        <scheme val="none"/>
      </font>
      <fill>
        <patternFill patternType="solid">
          <fgColor rgb="FF000000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border outline="0">
        <top style="thin">
          <color auto="1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Calibri"/>
        <family val="2"/>
        <scheme val="none"/>
      </font>
      <fill>
        <patternFill patternType="solid">
          <fgColor rgb="FF000000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 Nova"/>
        <family val="2"/>
        <scheme val="none"/>
      </font>
      <fill>
        <patternFill patternType="solid">
          <fgColor indexed="64"/>
          <bgColor theme="0"/>
        </patternFill>
      </fill>
    </dxf>
    <dxf>
      <border outline="0">
        <top style="thin">
          <color auto="1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Arial Nova"/>
        <family val="2"/>
        <scheme val="none"/>
      </font>
      <fill>
        <patternFill patternType="solid">
          <fgColor rgb="FF000000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border outline="0">
        <top style="thin">
          <color auto="1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Calibri"/>
        <family val="2"/>
        <scheme val="none"/>
      </font>
      <fill>
        <patternFill patternType="solid">
          <fgColor rgb="FF000000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 Nova"/>
        <family val="2"/>
        <scheme val="none"/>
      </font>
      <fill>
        <patternFill patternType="solid">
          <fgColor indexed="64"/>
          <bgColor theme="0"/>
        </patternFill>
      </fill>
    </dxf>
    <dxf>
      <border outline="0">
        <top style="thin">
          <color auto="1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Arial Nova"/>
        <family val="2"/>
        <scheme val="none"/>
      </font>
      <fill>
        <patternFill patternType="solid">
          <fgColor rgb="FF000000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border outline="0">
        <top style="thin">
          <color auto="1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Calibri"/>
        <family val="2"/>
        <scheme val="none"/>
      </font>
      <fill>
        <patternFill patternType="solid">
          <fgColor rgb="FF000000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 Nova"/>
        <family val="2"/>
        <scheme val="none"/>
      </font>
      <fill>
        <patternFill patternType="solid">
          <fgColor indexed="64"/>
          <bgColor theme="0"/>
        </patternFill>
      </fill>
    </dxf>
    <dxf>
      <border outline="0">
        <top style="thin">
          <color auto="1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Arial Nova"/>
        <family val="2"/>
        <scheme val="none"/>
      </font>
      <fill>
        <patternFill patternType="solid">
          <fgColor rgb="FF000000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border outline="0">
        <top style="thin">
          <color auto="1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Calibri"/>
        <family val="2"/>
        <scheme val="none"/>
      </font>
      <fill>
        <patternFill patternType="solid">
          <fgColor rgb="FF000000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 Nova"/>
        <family val="2"/>
        <scheme val="none"/>
      </font>
      <fill>
        <patternFill patternType="solid">
          <fgColor indexed="64"/>
          <bgColor theme="0"/>
        </patternFill>
      </fill>
    </dxf>
    <dxf>
      <border outline="0">
        <top style="thin">
          <color auto="1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Arial Nova"/>
        <family val="2"/>
        <scheme val="none"/>
      </font>
      <fill>
        <patternFill patternType="solid">
          <fgColor rgb="FF000000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border outline="0">
        <top style="thin">
          <color auto="1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Calibri"/>
        <family val="2"/>
        <scheme val="none"/>
      </font>
      <fill>
        <patternFill patternType="solid">
          <fgColor rgb="FF000000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 Nova"/>
        <family val="2"/>
        <scheme val="none"/>
      </font>
      <fill>
        <patternFill patternType="solid">
          <fgColor indexed="64"/>
          <bgColor theme="0"/>
        </patternFill>
      </fill>
    </dxf>
    <dxf>
      <border outline="0">
        <top style="thin">
          <color auto="1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Arial Nova"/>
        <family val="2"/>
        <scheme val="none"/>
      </font>
      <fill>
        <patternFill patternType="solid">
          <fgColor rgb="FF000000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border outline="0">
        <top style="thin">
          <color auto="1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Calibri"/>
        <family val="2"/>
        <scheme val="none"/>
      </font>
      <fill>
        <patternFill patternType="solid">
          <fgColor rgb="FF000000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 Nova"/>
        <family val="2"/>
        <scheme val="none"/>
      </font>
      <fill>
        <patternFill patternType="solid">
          <fgColor indexed="64"/>
          <bgColor theme="0"/>
        </patternFill>
      </fill>
    </dxf>
    <dxf>
      <border outline="0">
        <top style="thin">
          <color auto="1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Arial Nova"/>
        <family val="2"/>
        <scheme val="none"/>
      </font>
      <fill>
        <patternFill patternType="solid">
          <fgColor rgb="FF000000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border outline="0">
        <top style="thin">
          <color auto="1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Calibri"/>
        <family val="2"/>
        <scheme val="none"/>
      </font>
      <fill>
        <patternFill patternType="solid">
          <fgColor rgb="FF000000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 Nova"/>
        <family val="2"/>
        <scheme val="none"/>
      </font>
      <fill>
        <patternFill patternType="solid">
          <fgColor indexed="64"/>
          <bgColor theme="0"/>
        </patternFill>
      </fill>
    </dxf>
    <dxf>
      <border outline="0">
        <top style="thin">
          <color auto="1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Arial Nova"/>
        <family val="2"/>
        <scheme val="none"/>
      </font>
      <fill>
        <patternFill patternType="solid">
          <fgColor rgb="FF000000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border outline="0">
        <top style="thin">
          <color auto="1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Calibri"/>
        <family val="2"/>
        <scheme val="none"/>
      </font>
      <fill>
        <patternFill patternType="solid">
          <fgColor rgb="FF000000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 Nova"/>
        <family val="2"/>
        <scheme val="none"/>
      </font>
      <fill>
        <patternFill patternType="solid">
          <fgColor indexed="64"/>
          <bgColor theme="0"/>
        </patternFill>
      </fill>
    </dxf>
    <dxf>
      <border outline="0">
        <top style="thin">
          <color auto="1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Arial Nova"/>
        <family val="2"/>
        <scheme val="none"/>
      </font>
      <fill>
        <patternFill patternType="solid">
          <fgColor rgb="FF000000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border outline="0">
        <top style="thin">
          <color auto="1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Calibri"/>
        <family val="2"/>
        <scheme val="none"/>
      </font>
      <fill>
        <patternFill patternType="solid">
          <fgColor rgb="FF000000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 Nova"/>
        <family val="2"/>
        <scheme val="none"/>
      </font>
      <fill>
        <patternFill patternType="solid">
          <fgColor indexed="64"/>
          <bgColor theme="0"/>
        </patternFill>
      </fill>
    </dxf>
    <dxf>
      <border outline="0">
        <top style="thin">
          <color auto="1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Arial Nova"/>
        <family val="2"/>
        <scheme val="none"/>
      </font>
      <fill>
        <patternFill patternType="solid">
          <fgColor rgb="FF000000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border outline="0">
        <top style="thin">
          <color auto="1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Calibri"/>
        <family val="2"/>
        <scheme val="none"/>
      </font>
      <fill>
        <patternFill patternType="solid">
          <fgColor rgb="FF000000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 Nova"/>
        <family val="2"/>
        <scheme val="none"/>
      </font>
      <fill>
        <patternFill patternType="solid">
          <fgColor indexed="64"/>
          <bgColor theme="0"/>
        </patternFill>
      </fill>
    </dxf>
    <dxf>
      <border outline="0">
        <top style="thin">
          <color auto="1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Arial Nova"/>
        <family val="2"/>
        <scheme val="none"/>
      </font>
      <fill>
        <patternFill patternType="solid">
          <fgColor rgb="FF000000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border outline="0">
        <top style="thin">
          <color auto="1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Calibri"/>
        <family val="2"/>
        <scheme val="none"/>
      </font>
      <fill>
        <patternFill patternType="solid">
          <fgColor rgb="FF000000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 Nova"/>
        <family val="2"/>
        <scheme val="none"/>
      </font>
      <fill>
        <patternFill patternType="solid">
          <fgColor indexed="64"/>
          <bgColor theme="0"/>
        </patternFill>
      </fill>
    </dxf>
    <dxf>
      <border outline="0">
        <top style="thin">
          <color auto="1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Arial Nova"/>
        <family val="2"/>
        <scheme val="none"/>
      </font>
      <fill>
        <patternFill patternType="solid">
          <fgColor rgb="FF000000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border outline="0">
        <top style="thin">
          <color auto="1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Calibri"/>
        <family val="2"/>
        <scheme val="none"/>
      </font>
      <fill>
        <patternFill patternType="solid">
          <fgColor rgb="FF000000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 Nova"/>
        <family val="2"/>
        <scheme val="none"/>
      </font>
      <fill>
        <patternFill patternType="solid">
          <fgColor indexed="64"/>
          <bgColor theme="0"/>
        </patternFill>
      </fill>
    </dxf>
    <dxf>
      <border outline="0">
        <top style="thin">
          <color auto="1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Arial Nova"/>
        <family val="2"/>
        <scheme val="none"/>
      </font>
      <fill>
        <patternFill patternType="solid">
          <fgColor rgb="FF000000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border outline="0">
        <top style="thin">
          <color auto="1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Calibri"/>
        <family val="2"/>
        <scheme val="none"/>
      </font>
      <fill>
        <patternFill patternType="solid">
          <fgColor rgb="FF000000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 Nova"/>
        <family val="2"/>
        <scheme val="none"/>
      </font>
      <fill>
        <patternFill patternType="solid">
          <fgColor indexed="64"/>
          <bgColor theme="0"/>
        </patternFill>
      </fill>
    </dxf>
    <dxf>
      <border outline="0">
        <top style="thin">
          <color auto="1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Arial Nova"/>
        <family val="2"/>
        <scheme val="none"/>
      </font>
      <fill>
        <patternFill patternType="solid">
          <fgColor rgb="FF000000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border outline="0">
        <top style="thin">
          <color auto="1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Calibri"/>
        <family val="2"/>
        <scheme val="none"/>
      </font>
      <fill>
        <patternFill patternType="solid">
          <fgColor rgb="FF000000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 Nova"/>
        <family val="2"/>
        <scheme val="none"/>
      </font>
      <fill>
        <patternFill patternType="solid">
          <fgColor indexed="64"/>
          <bgColor theme="0"/>
        </patternFill>
      </fill>
    </dxf>
    <dxf>
      <border outline="0">
        <top style="thin">
          <color auto="1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Arial Nova"/>
        <family val="2"/>
        <scheme val="none"/>
      </font>
      <fill>
        <patternFill patternType="solid">
          <fgColor rgb="FF000000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border outline="0">
        <top style="thin">
          <color auto="1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Calibri"/>
        <family val="2"/>
        <scheme val="none"/>
      </font>
      <fill>
        <patternFill patternType="solid">
          <fgColor rgb="FF000000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 Nova"/>
        <family val="2"/>
        <scheme val="none"/>
      </font>
      <fill>
        <patternFill patternType="solid">
          <fgColor indexed="64"/>
          <bgColor theme="0"/>
        </patternFill>
      </fill>
    </dxf>
    <dxf>
      <border outline="0">
        <top style="thin">
          <color auto="1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Arial Nova"/>
        <family val="2"/>
        <scheme val="none"/>
      </font>
      <fill>
        <patternFill patternType="solid">
          <fgColor rgb="FF000000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border outline="0">
        <top style="thin">
          <color auto="1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Calibri"/>
        <family val="2"/>
        <scheme val="none"/>
      </font>
      <fill>
        <patternFill patternType="solid">
          <fgColor rgb="FF000000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 Nova"/>
        <family val="2"/>
        <scheme val="none"/>
      </font>
      <fill>
        <patternFill patternType="solid">
          <fgColor indexed="64"/>
          <bgColor theme="0"/>
        </patternFill>
      </fill>
    </dxf>
    <dxf>
      <border outline="0">
        <top style="thin">
          <color auto="1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Arial Nova"/>
        <family val="2"/>
        <scheme val="none"/>
      </font>
      <fill>
        <patternFill patternType="solid">
          <fgColor rgb="FF000000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border outline="0">
        <top style="thin">
          <color auto="1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Calibri"/>
        <family val="2"/>
        <scheme val="none"/>
      </font>
      <fill>
        <patternFill patternType="solid">
          <fgColor rgb="FF000000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 Nova"/>
        <family val="2"/>
        <scheme val="none"/>
      </font>
      <fill>
        <patternFill patternType="solid">
          <fgColor indexed="64"/>
          <bgColor theme="0"/>
        </patternFill>
      </fill>
    </dxf>
    <dxf>
      <border outline="0">
        <top style="thin">
          <color auto="1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Arial Nova"/>
        <family val="2"/>
        <scheme val="none"/>
      </font>
      <fill>
        <patternFill patternType="solid">
          <fgColor rgb="FF000000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border outline="0">
        <top style="thin">
          <color auto="1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Calibri"/>
        <family val="2"/>
        <scheme val="none"/>
      </font>
      <fill>
        <patternFill patternType="solid">
          <fgColor rgb="FF000000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 Nova"/>
        <family val="2"/>
        <scheme val="none"/>
      </font>
      <fill>
        <patternFill patternType="solid">
          <fgColor indexed="64"/>
          <bgColor theme="0"/>
        </patternFill>
      </fill>
    </dxf>
    <dxf>
      <border outline="0">
        <top style="thin">
          <color auto="1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Arial Nova"/>
        <family val="2"/>
        <scheme val="none"/>
      </font>
      <fill>
        <patternFill patternType="solid">
          <fgColor rgb="FF000000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border outline="0">
        <top style="thin">
          <color auto="1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Calibri"/>
        <family val="2"/>
        <scheme val="none"/>
      </font>
      <fill>
        <patternFill patternType="solid">
          <fgColor rgb="FF000000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 Nova"/>
        <family val="2"/>
        <scheme val="none"/>
      </font>
      <fill>
        <patternFill patternType="solid">
          <fgColor indexed="64"/>
          <bgColor theme="0"/>
        </patternFill>
      </fill>
    </dxf>
    <dxf>
      <border outline="0">
        <top style="thin">
          <color auto="1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Arial Nova"/>
        <family val="2"/>
        <scheme val="none"/>
      </font>
      <fill>
        <patternFill patternType="solid">
          <fgColor rgb="FF000000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border outline="0">
        <top style="thin">
          <color auto="1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Calibri"/>
        <family val="2"/>
        <scheme val="none"/>
      </font>
      <fill>
        <patternFill patternType="solid">
          <fgColor rgb="FF000000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 Nova"/>
        <family val="2"/>
        <scheme val="none"/>
      </font>
      <fill>
        <patternFill patternType="solid">
          <fgColor indexed="64"/>
          <bgColor theme="0"/>
        </patternFill>
      </fill>
    </dxf>
    <dxf>
      <border outline="0">
        <top style="thin">
          <color auto="1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Arial Nova"/>
        <family val="2"/>
        <scheme val="none"/>
      </font>
      <fill>
        <patternFill patternType="solid">
          <fgColor rgb="FF000000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border outline="0">
        <top style="thin">
          <color auto="1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 Nova"/>
        <family val="2"/>
        <scheme val="none"/>
      </font>
      <fill>
        <patternFill patternType="solid">
          <fgColor indexed="64"/>
          <bgColor theme="0"/>
        </patternFill>
      </fill>
    </dxf>
    <dxf>
      <border outline="0">
        <top style="thin">
          <color auto="1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 Nova"/>
        <family val="2"/>
        <scheme val="none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tyles" Target="styles.xml"/><Relationship Id="rId47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haredStrings" Target="sharedStrings.xml"/><Relationship Id="rId48" Type="http://schemas.openxmlformats.org/officeDocument/2006/relationships/customXml" Target="../customXml/item4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customXml" Target="../customXml/item2.xml"/><Relationship Id="rId20" Type="http://schemas.openxmlformats.org/officeDocument/2006/relationships/worksheet" Target="worksheets/sheet20.xml"/><Relationship Id="rId41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A1B069E-6680-4520-89B1-699719A0608F}" name="Retencion" displayName="Retencion" ref="K1:K12" totalsRowShown="0" headerRowDxfId="431" dataDxfId="430" headerRowBorderDxfId="428" tableBorderDxfId="429" totalsRowBorderDxfId="427">
  <autoFilter ref="K1:K12" xr:uid="{6A1B069E-6680-4520-89B1-699719A0608F}"/>
  <tableColumns count="1">
    <tableColumn id="1" xr3:uid="{FA2F95C2-041F-4FD0-9900-A523893440AE}" name="dddd" dataDxfId="426"/>
  </tableColumns>
  <tableStyleInfo name="TableStyleMedium9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57C3110-D9EB-4723-BC26-9414EDF0C28B}" name="Concepto5" displayName="Concepto5" ref="L1:L13" totalsRowShown="0" headerRowDxfId="401" dataDxfId="400" headerRowBorderDxfId="398" tableBorderDxfId="399" totalsRowBorderDxfId="397">
  <autoFilter ref="L1:L13" xr:uid="{138E051E-E9FA-4153-8E74-6EF830CA08AB}"/>
  <tableColumns count="1">
    <tableColumn id="1" xr3:uid="{E93D5BA0-7805-4FFF-BBA7-C899B4F8AD5B}" name="Concepto" dataDxfId="396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7461C1B-E965-4391-BC1B-CAC1C06B5E4B}" name="Retencion46" displayName="Retencion46" ref="K1:K12" totalsRowShown="0" headerRowDxfId="395" dataDxfId="394" headerRowBorderDxfId="392" tableBorderDxfId="393" totalsRowBorderDxfId="391">
  <autoFilter ref="K1:K12" xr:uid="{6A1B069E-6680-4520-89B1-699719A0608F}"/>
  <tableColumns count="1">
    <tableColumn id="1" xr3:uid="{3E7258DF-ADFA-49CF-82D2-1E98DBC509CE}" name="dddd" dataDxfId="390"/>
  </tableColumns>
  <tableStyleInfo name="TableStyleMedium9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2B365651-138B-4F81-BA42-283BFAE1CF12}" name="Concepto57" displayName="Concepto57" ref="L1:L13" totalsRowShown="0" headerRowDxfId="389" dataDxfId="388" headerRowBorderDxfId="386" tableBorderDxfId="387" totalsRowBorderDxfId="385">
  <autoFilter ref="L1:L13" xr:uid="{138E051E-E9FA-4153-8E74-6EF830CA08AB}"/>
  <tableColumns count="1">
    <tableColumn id="1" xr3:uid="{111875C8-48AC-4B58-9D26-04CF1E66C658}" name="Concepto" dataDxfId="384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521E8ED-AD76-4083-903B-E6861BFF0102}" name="Retencion238" displayName="Retencion238" ref="K1:K12" totalsRowShown="0" headerRowDxfId="383" dataDxfId="382" headerRowBorderDxfId="380" tableBorderDxfId="381" totalsRowBorderDxfId="379">
  <autoFilter ref="K1:K12" xr:uid="{6A1B069E-6680-4520-89B1-699719A0608F}"/>
  <tableColumns count="1">
    <tableColumn id="1" xr3:uid="{18C5251F-F0E6-48AF-81F4-E7096C44BDD2}" name="dddd" dataDxfId="378"/>
  </tableColumns>
  <tableStyleInfo name="TableStyleMedium9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81E8E0C-7853-46CE-A01E-DEE6C44FE6F6}" name="Concepto249" displayName="Concepto249" ref="L1:L13" totalsRowShown="0" headerRowDxfId="377" dataDxfId="376" headerRowBorderDxfId="374" tableBorderDxfId="375" totalsRowBorderDxfId="373">
  <autoFilter ref="L1:L13" xr:uid="{138E051E-E9FA-4153-8E74-6EF830CA08AB}"/>
  <tableColumns count="1">
    <tableColumn id="1" xr3:uid="{71F0B6ED-F1F1-434A-B0CA-5BEBE22A23F3}" name="Concepto" dataDxfId="372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D6BD6D78-F236-45F7-B6E6-CDB419598419}" name="Retencion4610" displayName="Retencion4610" ref="K1:K12" totalsRowShown="0" headerRowDxfId="371" dataDxfId="370" headerRowBorderDxfId="368" tableBorderDxfId="369" totalsRowBorderDxfId="367">
  <autoFilter ref="K1:K12" xr:uid="{6A1B069E-6680-4520-89B1-699719A0608F}"/>
  <tableColumns count="1">
    <tableColumn id="1" xr3:uid="{E442A931-37DB-4421-9187-F82DE9A8D86D}" name="dddd" dataDxfId="366"/>
  </tableColumns>
  <tableStyleInfo name="TableStyleMedium9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AC16A787-C129-4286-AE39-8C10ADE2C19A}" name="Concepto5711" displayName="Concepto5711" ref="L1:L13" totalsRowShown="0" headerRowDxfId="365" dataDxfId="364" headerRowBorderDxfId="362" tableBorderDxfId="363" totalsRowBorderDxfId="361">
  <autoFilter ref="L1:L13" xr:uid="{138E051E-E9FA-4153-8E74-6EF830CA08AB}"/>
  <tableColumns count="1">
    <tableColumn id="1" xr3:uid="{9B40873E-F1EC-466C-B6C2-189EB2F70A60}" name="Concepto" dataDxfId="360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B7E5DC9A-E33A-4CB5-9670-FE686C699EE1}" name="Retencion461012" displayName="Retencion461012" ref="K1:K12" totalsRowShown="0" headerRowDxfId="359" dataDxfId="358" headerRowBorderDxfId="356" tableBorderDxfId="357" totalsRowBorderDxfId="355">
  <autoFilter ref="K1:K12" xr:uid="{6A1B069E-6680-4520-89B1-699719A0608F}"/>
  <tableColumns count="1">
    <tableColumn id="1" xr3:uid="{EEEFC476-1F8A-4A2F-B2B6-FB8D648042D9}" name="dddd" dataDxfId="354"/>
  </tableColumns>
  <tableStyleInfo name="TableStyleMedium9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53F632E2-5BAA-442C-9F8F-1D2D8DAD21AB}" name="Concepto571113" displayName="Concepto571113" ref="L1:L13" totalsRowShown="0" headerRowDxfId="353" dataDxfId="352" headerRowBorderDxfId="350" tableBorderDxfId="351" totalsRowBorderDxfId="349">
  <autoFilter ref="L1:L13" xr:uid="{138E051E-E9FA-4153-8E74-6EF830CA08AB}"/>
  <tableColumns count="1">
    <tableColumn id="1" xr3:uid="{CD3A4246-2F8B-4DEF-AE04-4E8385502DEB}" name="Concepto" dataDxfId="348"/>
  </tableColumns>
  <tableStyleInfo name="TableStyleMedium2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8CDF7823-AF8D-43CC-91FA-9F5670A21627}" name="Retencion23816" displayName="Retencion23816" ref="K1:K12" totalsRowShown="0" headerRowDxfId="347" dataDxfId="346" headerRowBorderDxfId="344" tableBorderDxfId="345" totalsRowBorderDxfId="343">
  <autoFilter ref="K1:K12" xr:uid="{6A1B069E-6680-4520-89B1-699719A0608F}"/>
  <tableColumns count="1">
    <tableColumn id="1" xr3:uid="{563E809F-5AF8-4A6C-B29C-1920A274E1BC}" name="dddd" dataDxfId="342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38E051E-E9FA-4153-8E74-6EF830CA08AB}" name="Concepto" displayName="Concepto" ref="L1:L13" totalsRowShown="0" headerRowDxfId="425" dataDxfId="424" headerRowBorderDxfId="422" tableBorderDxfId="423" totalsRowBorderDxfId="421">
  <autoFilter ref="L1:L13" xr:uid="{138E051E-E9FA-4153-8E74-6EF830CA08AB}"/>
  <tableColumns count="1">
    <tableColumn id="1" xr3:uid="{AAC58AE7-5CC4-4DFB-9CEE-6E04965DE410}" name="Concepto" dataDxfId="420"/>
  </tableColumns>
  <tableStyleInfo name="TableStyleMedium2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B7683F49-DE47-4369-90FE-5AE96E45CBAC}" name="Concepto24918" displayName="Concepto24918" ref="L1:L13" totalsRowShown="0" headerRowDxfId="341" dataDxfId="340" headerRowBorderDxfId="338" tableBorderDxfId="339" totalsRowBorderDxfId="337">
  <autoFilter ref="L1:L13" xr:uid="{138E051E-E9FA-4153-8E74-6EF830CA08AB}"/>
  <tableColumns count="1">
    <tableColumn id="1" xr3:uid="{171E4315-3FAE-4E5F-88F0-1DE3888D0717}" name="Concepto" dataDxfId="336"/>
  </tableColumns>
  <tableStyleInfo name="TableStyleMedium2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5E02A1FE-152B-4A14-A5C6-6AA274C7F6AA}" name="Retencion46101214" displayName="Retencion46101214" ref="K1:K12" totalsRowShown="0" headerRowDxfId="335" dataDxfId="334" headerRowBorderDxfId="332" tableBorderDxfId="333" totalsRowBorderDxfId="331">
  <autoFilter ref="K1:K12" xr:uid="{6A1B069E-6680-4520-89B1-699719A0608F}"/>
  <tableColumns count="1">
    <tableColumn id="1" xr3:uid="{B591574D-5A44-430A-A241-A41A87BDBFD4}" name="dddd" dataDxfId="330"/>
  </tableColumns>
  <tableStyleInfo name="TableStyleMedium9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CA37B20-BFC9-4D98-B89D-D249B36DCF05}" name="Concepto57111315" displayName="Concepto57111315" ref="L1:L13" totalsRowShown="0" headerRowDxfId="329" dataDxfId="328" headerRowBorderDxfId="326" tableBorderDxfId="327" totalsRowBorderDxfId="325">
  <autoFilter ref="L1:L13" xr:uid="{138E051E-E9FA-4153-8E74-6EF830CA08AB}"/>
  <tableColumns count="1">
    <tableColumn id="1" xr3:uid="{AEF749F8-7178-4718-A2CC-48A3E59CFFB1}" name="Concepto" dataDxfId="324"/>
  </tableColumns>
  <tableStyleInfo name="TableStyleMedium2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6ABAF37A-3EE9-4423-97AA-841613C3399A}" name="Retencion46101219" displayName="Retencion46101219" ref="K1:K12" totalsRowShown="0" headerRowDxfId="323" dataDxfId="322" headerRowBorderDxfId="320" tableBorderDxfId="321" totalsRowBorderDxfId="319">
  <autoFilter ref="K1:K12" xr:uid="{6A1B069E-6680-4520-89B1-699719A0608F}"/>
  <tableColumns count="1">
    <tableColumn id="1" xr3:uid="{429209FD-B877-4B35-A64D-EBD212C8E0AC}" name="dddd" dataDxfId="318"/>
  </tableColumns>
  <tableStyleInfo name="TableStyleMedium9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A7175C47-CB32-42F3-85B3-B03510DBF820}" name="Concepto57111325" displayName="Concepto57111325" ref="L1:L13" totalsRowShown="0" headerRowDxfId="317" dataDxfId="316" headerRowBorderDxfId="314" tableBorderDxfId="315" totalsRowBorderDxfId="313">
  <autoFilter ref="L1:L13" xr:uid="{138E051E-E9FA-4153-8E74-6EF830CA08AB}"/>
  <tableColumns count="1">
    <tableColumn id="1" xr3:uid="{7F41A31F-86C4-4183-A2AB-67C4D1D3F51D}" name="Concepto" dataDxfId="312"/>
  </tableColumns>
  <tableStyleInfo name="TableStyleMedium2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1BA7E3F5-A05A-433C-8A7C-99BCF75EF6DF}" name="Retencion426" displayName="Retencion426" ref="K1:K12" totalsRowShown="0" headerRowDxfId="311" dataDxfId="310" headerRowBorderDxfId="308" tableBorderDxfId="309" totalsRowBorderDxfId="307">
  <autoFilter ref="K1:K12" xr:uid="{6A1B069E-6680-4520-89B1-699719A0608F}"/>
  <tableColumns count="1">
    <tableColumn id="1" xr3:uid="{22114DF6-69B1-41F2-BF92-CF1B11B3411E}" name="dddd" dataDxfId="306"/>
  </tableColumns>
  <tableStyleInfo name="TableStyleMedium9" showFirstColumn="0" showLastColumn="0" showRowStripes="1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3EB7FD4F-6613-4938-A69A-A0BBC4C9F73C}" name="Concepto527" displayName="Concepto527" ref="L1:L13" totalsRowShown="0" headerRowDxfId="305" dataDxfId="304" headerRowBorderDxfId="302" tableBorderDxfId="303" totalsRowBorderDxfId="301">
  <autoFilter ref="L1:L13" xr:uid="{138E051E-E9FA-4153-8E74-6EF830CA08AB}"/>
  <tableColumns count="1">
    <tableColumn id="1" xr3:uid="{8F216B16-EC23-459E-937A-F549F369D69D}" name="Concepto" dataDxfId="300"/>
  </tableColumns>
  <tableStyleInfo name="TableStyleMedium2" showFirstColumn="0" showLastColumn="0" showRowStripes="1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892C6C5C-D375-47A0-84EC-AE5DECB87EC0}" name="Retencion461028" displayName="Retencion461028" ref="K1:K12" totalsRowShown="0" headerRowDxfId="299" dataDxfId="298" headerRowBorderDxfId="296" tableBorderDxfId="297" totalsRowBorderDxfId="295">
  <autoFilter ref="K1:K12" xr:uid="{6A1B069E-6680-4520-89B1-699719A0608F}"/>
  <tableColumns count="1">
    <tableColumn id="1" xr3:uid="{620D770C-E9D6-4B84-B68C-68DE9983DE1B}" name="dddd" dataDxfId="294"/>
  </tableColumns>
  <tableStyleInfo name="TableStyleMedium9" showFirstColumn="0" showLastColumn="0" showRowStripes="1" showColumnStripes="0"/>
</table>
</file>

<file path=xl/tables/table2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" xr:uid="{38FC2398-01DF-41CA-971C-D55B73345F63}" name="Concepto571129" displayName="Concepto571129" ref="L1:L13" totalsRowShown="0" headerRowDxfId="293" dataDxfId="292" headerRowBorderDxfId="290" tableBorderDxfId="291" totalsRowBorderDxfId="289">
  <autoFilter ref="L1:L13" xr:uid="{138E051E-E9FA-4153-8E74-6EF830CA08AB}"/>
  <tableColumns count="1">
    <tableColumn id="1" xr3:uid="{01A03AD7-F56D-46FF-91F4-5D026E2C6CB9}" name="Concepto" dataDxfId="288"/>
  </tableColumns>
  <tableStyleInfo name="TableStyleMedium2" showFirstColumn="0" showLastColumn="0" showRowStripes="1" showColumnStripes="0"/>
</table>
</file>

<file path=xl/tables/table2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9" xr:uid="{377FB488-D25F-422E-B6B9-BE39B8AB7EFF}" name="Retencion46102830" displayName="Retencion46102830" ref="K1:K12" totalsRowShown="0" headerRowDxfId="287" dataDxfId="286" headerRowBorderDxfId="284" tableBorderDxfId="285" totalsRowBorderDxfId="283">
  <autoFilter ref="K1:K12" xr:uid="{6A1B069E-6680-4520-89B1-699719A0608F}"/>
  <tableColumns count="1">
    <tableColumn id="1" xr3:uid="{FDC03627-1712-4503-80D6-979444105AF5}" name="dddd" dataDxfId="282"/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1D2906DD-8CBB-47F1-A772-DAD6D04C224F}" name="Compras" displayName="Compras" ref="C2:C5" totalsRowShown="0">
  <autoFilter ref="C2:C5" xr:uid="{1D2906DD-8CBB-47F1-A772-DAD6D04C224F}"/>
  <tableColumns count="1">
    <tableColumn id="1" xr3:uid="{0A419D19-B535-4EFB-9689-6DFF3B63EF94}" name="Compras"/>
  </tableColumns>
  <tableStyleInfo name="TableStyleMedium2" showFirstColumn="0" showLastColumn="0" showRowStripes="1" showColumnStripes="0"/>
</table>
</file>

<file path=xl/tables/table3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0" xr:uid="{02A9A8B5-BEF1-4078-91CF-C59FD4241ACF}" name="Concepto57112931" displayName="Concepto57112931" ref="L1:L13" totalsRowShown="0" headerRowDxfId="281" dataDxfId="280" headerRowBorderDxfId="278" tableBorderDxfId="279" totalsRowBorderDxfId="277">
  <autoFilter ref="L1:L13" xr:uid="{138E051E-E9FA-4153-8E74-6EF830CA08AB}"/>
  <tableColumns count="1">
    <tableColumn id="1" xr3:uid="{250950ED-92CD-4B6F-85EE-45862BF4FCEE}" name="Concepto" dataDxfId="276"/>
  </tableColumns>
  <tableStyleInfo name="TableStyleMedium2" showFirstColumn="0" showLastColumn="0" showRowStripes="1" showColumnStripes="0"/>
</table>
</file>

<file path=xl/tables/table3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1" xr:uid="{83FC9819-8E6A-4CE5-8809-7E1F72BAD6ED}" name="Retencion46102832" displayName="Retencion46102832" ref="K1:K12" totalsRowShown="0" headerRowDxfId="275" dataDxfId="274" headerRowBorderDxfId="272" tableBorderDxfId="273" totalsRowBorderDxfId="271">
  <autoFilter ref="K1:K12" xr:uid="{6A1B069E-6680-4520-89B1-699719A0608F}"/>
  <tableColumns count="1">
    <tableColumn id="1" xr3:uid="{4E170A52-643A-49F1-9B8B-E3246A0D9A12}" name="dddd" dataDxfId="270"/>
  </tableColumns>
  <tableStyleInfo name="TableStyleMedium9" showFirstColumn="0" showLastColumn="0" showRowStripes="1" showColumnStripes="0"/>
</table>
</file>

<file path=xl/tables/table3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2" xr:uid="{C6FECEFB-F1B7-4269-B69D-6CDF1C856EB2}" name="Concepto57112933" displayName="Concepto57112933" ref="L1:L13" totalsRowShown="0" headerRowDxfId="269" dataDxfId="268" headerRowBorderDxfId="266" tableBorderDxfId="267" totalsRowBorderDxfId="265">
  <autoFilter ref="L1:L13" xr:uid="{138E051E-E9FA-4153-8E74-6EF830CA08AB}"/>
  <tableColumns count="1">
    <tableColumn id="1" xr3:uid="{44FAA681-882B-4D7E-A240-B60A717D63B2}" name="Concepto" dataDxfId="264"/>
  </tableColumns>
  <tableStyleInfo name="TableStyleMedium2" showFirstColumn="0" showLastColumn="0" showRowStripes="1" showColumnStripes="0"/>
</table>
</file>

<file path=xl/tables/table3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" xr:uid="{196C962F-7334-48DF-8B78-018AD47FDE42}" name="Retencion4610283234" displayName="Retencion4610283234" ref="K1:K12" totalsRowShown="0" headerRowDxfId="263" dataDxfId="262" headerRowBorderDxfId="260" tableBorderDxfId="261" totalsRowBorderDxfId="259">
  <autoFilter ref="K1:K12" xr:uid="{6A1B069E-6680-4520-89B1-699719A0608F}"/>
  <tableColumns count="1">
    <tableColumn id="1" xr3:uid="{50E4BC67-55D0-4B15-8D8B-94B6C46C356A}" name="dddd" dataDxfId="258"/>
  </tableColumns>
  <tableStyleInfo name="TableStyleMedium9" showFirstColumn="0" showLastColumn="0" showRowStripes="1" showColumnStripes="0"/>
</table>
</file>

<file path=xl/tables/table3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4" xr:uid="{05BC1122-4C62-4945-A609-9436AFA9CDBA}" name="Concepto5711293335" displayName="Concepto5711293335" ref="L1:L13" totalsRowShown="0" headerRowDxfId="257" dataDxfId="256" headerRowBorderDxfId="254" tableBorderDxfId="255" totalsRowBorderDxfId="253">
  <autoFilter ref="L1:L13" xr:uid="{138E051E-E9FA-4153-8E74-6EF830CA08AB}"/>
  <tableColumns count="1">
    <tableColumn id="1" xr3:uid="{DFFEA5AB-090B-407B-8668-C2BAA4E0A014}" name="Concepto" dataDxfId="252"/>
  </tableColumns>
  <tableStyleInfo name="TableStyleMedium2" showFirstColumn="0" showLastColumn="0" showRowStripes="1" showColumnStripes="0"/>
</table>
</file>

<file path=xl/tables/table3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5" xr:uid="{5FC1ED92-4ABE-4E73-8748-F1D62A8B81EB}" name="Retencion42636" displayName="Retencion42636" ref="K1:K12" totalsRowShown="0" headerRowDxfId="251" dataDxfId="250" headerRowBorderDxfId="248" tableBorderDxfId="249" totalsRowBorderDxfId="247">
  <autoFilter ref="K1:K12" xr:uid="{6A1B069E-6680-4520-89B1-699719A0608F}"/>
  <tableColumns count="1">
    <tableColumn id="1" xr3:uid="{394387C0-7BC3-46D2-A996-DE9E463DB867}" name="dddd" dataDxfId="246"/>
  </tableColumns>
  <tableStyleInfo name="TableStyleMedium9" showFirstColumn="0" showLastColumn="0" showRowStripes="1" showColumnStripes="0"/>
</table>
</file>

<file path=xl/tables/table3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6" xr:uid="{924C1CB5-AEDF-44A1-BEA0-948BDD99D4D0}" name="Concepto52737" displayName="Concepto52737" ref="L1:L13" totalsRowShown="0" headerRowDxfId="245" dataDxfId="244" headerRowBorderDxfId="242" tableBorderDxfId="243" totalsRowBorderDxfId="241">
  <autoFilter ref="L1:L13" xr:uid="{138E051E-E9FA-4153-8E74-6EF830CA08AB}"/>
  <tableColumns count="1">
    <tableColumn id="1" xr3:uid="{7076F322-1AF4-4B2B-AF63-241953E3B99D}" name="Concepto" dataDxfId="240"/>
  </tableColumns>
  <tableStyleInfo name="TableStyleMedium2" showFirstColumn="0" showLastColumn="0" showRowStripes="1" showColumnStripes="0"/>
</table>
</file>

<file path=xl/tables/table3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7" xr:uid="{1578676C-C7A9-4415-83D1-ED8C9C95D9DA}" name="Retencion4263638" displayName="Retencion4263638" ref="K1:K12" totalsRowShown="0" headerRowDxfId="239" dataDxfId="238" headerRowBorderDxfId="236" tableBorderDxfId="237" totalsRowBorderDxfId="235">
  <autoFilter ref="K1:K12" xr:uid="{6A1B069E-6680-4520-89B1-699719A0608F}"/>
  <tableColumns count="1">
    <tableColumn id="1" xr3:uid="{F84FD0B3-E532-4B6F-910E-FEEA48EE9AB9}" name="dddd" dataDxfId="234"/>
  </tableColumns>
  <tableStyleInfo name="TableStyleMedium9" showFirstColumn="0" showLastColumn="0" showRowStripes="1" showColumnStripes="0"/>
</table>
</file>

<file path=xl/tables/table3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8" xr:uid="{BAA54238-BEF2-469E-B5A8-6A69941A37C7}" name="Concepto5273739" displayName="Concepto5273739" ref="L1:L13" totalsRowShown="0" headerRowDxfId="233" dataDxfId="232" headerRowBorderDxfId="230" tableBorderDxfId="231" totalsRowBorderDxfId="229">
  <autoFilter ref="L1:L13" xr:uid="{138E051E-E9FA-4153-8E74-6EF830CA08AB}"/>
  <tableColumns count="1">
    <tableColumn id="1" xr3:uid="{39854AF6-9034-4B1B-9055-C75EC1EBD534}" name="Concepto" dataDxfId="228"/>
  </tableColumns>
  <tableStyleInfo name="TableStyleMedium2" showFirstColumn="0" showLastColumn="0" showRowStripes="1" showColumnStripes="0"/>
</table>
</file>

<file path=xl/tables/table3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9" xr:uid="{D9E2EF9D-8757-4DDB-BD0F-7E624F87ACA8}" name="Retencion4610121940" displayName="Retencion4610121940" ref="K1:K12" totalsRowShown="0" headerRowDxfId="227" dataDxfId="226" headerRowBorderDxfId="224" tableBorderDxfId="225" totalsRowBorderDxfId="223">
  <autoFilter ref="K1:K12" xr:uid="{6A1B069E-6680-4520-89B1-699719A0608F}"/>
  <tableColumns count="1">
    <tableColumn id="1" xr3:uid="{6C5535EF-A118-4105-9357-4F9EE7820E1B}" name="dddd" dataDxfId="222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D5E1D0F5-F5B4-4B78-89D2-15D1D33D51D9}" name="Servicios" displayName="Servicios" ref="D2:D8" totalsRowShown="0">
  <autoFilter ref="D2:D8" xr:uid="{D5E1D0F5-F5B4-4B78-89D2-15D1D33D51D9}"/>
  <tableColumns count="1">
    <tableColumn id="1" xr3:uid="{DDE007F4-A050-4981-B230-27298D62B180}" name="Servicios"/>
  </tableColumns>
  <tableStyleInfo name="TableStyleMedium2" showFirstColumn="0" showLastColumn="0" showRowStripes="1" showColumnStripes="0"/>
</table>
</file>

<file path=xl/tables/table4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0" xr:uid="{75875533-0755-4186-A1BF-077DE5C82739}" name="Concepto5711132541" displayName="Concepto5711132541" ref="L1:L13" totalsRowShown="0" headerRowDxfId="221" dataDxfId="220" headerRowBorderDxfId="218" tableBorderDxfId="219" totalsRowBorderDxfId="217">
  <autoFilter ref="L1:L13" xr:uid="{138E051E-E9FA-4153-8E74-6EF830CA08AB}"/>
  <tableColumns count="1">
    <tableColumn id="1" xr3:uid="{61CE4647-8CB8-47FE-A445-66BFCF79038A}" name="Concepto" dataDxfId="216"/>
  </tableColumns>
  <tableStyleInfo name="TableStyleMedium2" showFirstColumn="0" showLastColumn="0" showRowStripes="1" showColumnStripes="0"/>
</table>
</file>

<file path=xl/tables/table4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1" xr:uid="{5F0EAE34-C81A-4A74-9CDF-EC14FA8FC9F1}" name="Retencion461012194042" displayName="Retencion461012194042" ref="K1:K12" totalsRowShown="0" headerRowDxfId="215" dataDxfId="214" headerRowBorderDxfId="212" tableBorderDxfId="213" totalsRowBorderDxfId="211">
  <autoFilter ref="K1:K12" xr:uid="{6A1B069E-6680-4520-89B1-699719A0608F}"/>
  <tableColumns count="1">
    <tableColumn id="1" xr3:uid="{770E9255-5262-48A6-967C-E91EA537E5CD}" name="dddd" dataDxfId="210"/>
  </tableColumns>
  <tableStyleInfo name="TableStyleMedium9" showFirstColumn="0" showLastColumn="0" showRowStripes="1" showColumnStripes="0"/>
</table>
</file>

<file path=xl/tables/table4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2" xr:uid="{871B0FA8-C5B8-406E-826E-D25A5A4F141A}" name="Concepto571113254143" displayName="Concepto571113254143" ref="L1:L13" totalsRowShown="0" headerRowDxfId="209" dataDxfId="208" headerRowBorderDxfId="206" tableBorderDxfId="207" totalsRowBorderDxfId="205">
  <autoFilter ref="L1:L13" xr:uid="{138E051E-E9FA-4153-8E74-6EF830CA08AB}"/>
  <tableColumns count="1">
    <tableColumn id="1" xr3:uid="{33E74608-0A38-48B6-A9CB-A7ACF1C2761E}" name="Concepto" dataDxfId="204"/>
  </tableColumns>
  <tableStyleInfo name="TableStyleMedium2" showFirstColumn="0" showLastColumn="0" showRowStripes="1" showColumnStripes="0"/>
</table>
</file>

<file path=xl/tables/table4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3" xr:uid="{C4C89BA9-506E-4861-8B0C-CBB38F2A8288}" name="Retencion46101219404244" displayName="Retencion46101219404244" ref="K1:K12" totalsRowShown="0" headerRowDxfId="203" dataDxfId="202" headerRowBorderDxfId="200" tableBorderDxfId="201" totalsRowBorderDxfId="199">
  <autoFilter ref="K1:K12" xr:uid="{6A1B069E-6680-4520-89B1-699719A0608F}"/>
  <tableColumns count="1">
    <tableColumn id="1" xr3:uid="{D85C5160-BC3A-47F4-B1D7-535D448121FF}" name="dddd" dataDxfId="198"/>
  </tableColumns>
  <tableStyleInfo name="TableStyleMedium9" showFirstColumn="0" showLastColumn="0" showRowStripes="1" showColumnStripes="0"/>
</table>
</file>

<file path=xl/tables/table4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4" xr:uid="{9104653B-BFA2-4B1E-B2B4-682B4420FD12}" name="Concepto57111325414345" displayName="Concepto57111325414345" ref="L1:L13" totalsRowShown="0" headerRowDxfId="197" dataDxfId="196" headerRowBorderDxfId="194" tableBorderDxfId="195" totalsRowBorderDxfId="193">
  <autoFilter ref="L1:L13" xr:uid="{138E051E-E9FA-4153-8E74-6EF830CA08AB}"/>
  <tableColumns count="1">
    <tableColumn id="1" xr3:uid="{12E8BE60-7B7B-43D1-B9A7-07E0364E7D01}" name="Concepto" dataDxfId="192"/>
  </tableColumns>
  <tableStyleInfo name="TableStyleMedium2" showFirstColumn="0" showLastColumn="0" showRowStripes="1" showColumnStripes="0"/>
</table>
</file>

<file path=xl/tables/table4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5" xr:uid="{1FE890BD-4358-48DC-A3F8-4FC67BEF53C2}" name="Retencion4610121940424446" displayName="Retencion4610121940424446" ref="K1:K12" totalsRowShown="0" headerRowDxfId="191" dataDxfId="190" headerRowBorderDxfId="188" tableBorderDxfId="189" totalsRowBorderDxfId="187">
  <autoFilter ref="K1:K12" xr:uid="{6A1B069E-6680-4520-89B1-699719A0608F}"/>
  <tableColumns count="1">
    <tableColumn id="1" xr3:uid="{3E97665E-5B14-4543-BF6A-BF93654E9EB6}" name="dddd" dataDxfId="186"/>
  </tableColumns>
  <tableStyleInfo name="TableStyleMedium9" showFirstColumn="0" showLastColumn="0" showRowStripes="1" showColumnStripes="0"/>
</table>
</file>

<file path=xl/tables/table4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6" xr:uid="{479069B6-5146-453F-BCCB-828E61DED0B7}" name="Concepto5711132541434547" displayName="Concepto5711132541434547" ref="L1:L13" totalsRowShown="0" headerRowDxfId="185" dataDxfId="184" headerRowBorderDxfId="182" tableBorderDxfId="183" totalsRowBorderDxfId="181">
  <autoFilter ref="L1:L13" xr:uid="{138E051E-E9FA-4153-8E74-6EF830CA08AB}"/>
  <tableColumns count="1">
    <tableColumn id="1" xr3:uid="{2CB3DED0-E785-48C3-AF47-231A73480B5B}" name="Concepto" dataDxfId="180"/>
  </tableColumns>
  <tableStyleInfo name="TableStyleMedium2" showFirstColumn="0" showLastColumn="0" showRowStripes="1" showColumnStripes="0"/>
</table>
</file>

<file path=xl/tables/table4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7" xr:uid="{B8B330C3-5104-4FFA-AF59-90FB5D288343}" name="Retencion461012194042444648" displayName="Retencion461012194042444648" ref="K1:K12" totalsRowShown="0" headerRowDxfId="179" dataDxfId="178" headerRowBorderDxfId="176" tableBorderDxfId="177" totalsRowBorderDxfId="175">
  <autoFilter ref="K1:K12" xr:uid="{6A1B069E-6680-4520-89B1-699719A0608F}"/>
  <tableColumns count="1">
    <tableColumn id="1" xr3:uid="{F784EA17-8B47-4301-935B-E4AA339CA24E}" name="dddd" dataDxfId="174"/>
  </tableColumns>
  <tableStyleInfo name="TableStyleMedium9" showFirstColumn="0" showLastColumn="0" showRowStripes="1" showColumnStripes="0"/>
</table>
</file>

<file path=xl/tables/table4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8" xr:uid="{56F31178-AE47-488D-BCC6-F0BE34030A16}" name="Concepto571113254143454749" displayName="Concepto571113254143454749" ref="L1:L13" totalsRowShown="0" headerRowDxfId="173" dataDxfId="172" headerRowBorderDxfId="170" tableBorderDxfId="171" totalsRowBorderDxfId="169">
  <autoFilter ref="L1:L13" xr:uid="{138E051E-E9FA-4153-8E74-6EF830CA08AB}"/>
  <tableColumns count="1">
    <tableColumn id="1" xr3:uid="{2D9CA142-3A51-4544-B146-BDC0253E47D8}" name="Concepto" dataDxfId="168"/>
  </tableColumns>
  <tableStyleInfo name="TableStyleMedium2" showFirstColumn="0" showLastColumn="0" showRowStripes="1" showColumnStripes="0"/>
</table>
</file>

<file path=xl/tables/table4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9" xr:uid="{5BE4DE14-A1D0-44E0-B7A7-2ACF0EB1F77D}" name="Retencion461012194042444650" displayName="Retencion461012194042444650" ref="K1:K12" totalsRowShown="0" headerRowDxfId="167" dataDxfId="166" headerRowBorderDxfId="164" tableBorderDxfId="165" totalsRowBorderDxfId="163">
  <autoFilter ref="K1:K12" xr:uid="{6A1B069E-6680-4520-89B1-699719A0608F}"/>
  <tableColumns count="1">
    <tableColumn id="1" xr3:uid="{ADC71BE9-F3AD-4B09-9C15-F13EA26A7850}" name="dddd" dataDxfId="162"/>
  </tableColumns>
  <tableStyleInfo name="TableStyleMedium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1A484900-72DE-4F2C-AA4D-129EB243A01C}" name="Arrendamiento" displayName="Arrendamiento" ref="E2:E4" totalsRowShown="0">
  <autoFilter ref="E2:E4" xr:uid="{1A484900-72DE-4F2C-AA4D-129EB243A01C}"/>
  <tableColumns count="1">
    <tableColumn id="1" xr3:uid="{C747D0CE-A382-4839-8326-2AC88C51F7D7}" name="Arrendamiento"/>
  </tableColumns>
  <tableStyleInfo name="TableStyleMedium2" showFirstColumn="0" showLastColumn="0" showRowStripes="1" showColumnStripes="0"/>
</table>
</file>

<file path=xl/tables/table5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0" xr:uid="{5F31F0DC-E2D0-4FBA-93CD-3C206C896899}" name="Concepto571113254143454751" displayName="Concepto571113254143454751" ref="L1:L13" totalsRowShown="0" headerRowDxfId="161" dataDxfId="160" headerRowBorderDxfId="158" tableBorderDxfId="159" totalsRowBorderDxfId="157">
  <autoFilter ref="L1:L13" xr:uid="{138E051E-E9FA-4153-8E74-6EF830CA08AB}"/>
  <tableColumns count="1">
    <tableColumn id="1" xr3:uid="{AFBCB520-1988-48E2-BBF0-15A561FC709A}" name="Concepto" dataDxfId="156"/>
  </tableColumns>
  <tableStyleInfo name="TableStyleMedium2" showFirstColumn="0" showLastColumn="0" showRowStripes="1" showColumnStripes="0"/>
</table>
</file>

<file path=xl/tables/table5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1" xr:uid="{DFEFB5FE-696F-43BC-BAFE-0D50B6431AAE}" name="Retencion46101219404244465052" displayName="Retencion46101219404244465052" ref="K1:K12" totalsRowShown="0" headerRowDxfId="155" dataDxfId="154" headerRowBorderDxfId="152" tableBorderDxfId="153" totalsRowBorderDxfId="151">
  <autoFilter ref="K1:K12" xr:uid="{6A1B069E-6680-4520-89B1-699719A0608F}"/>
  <tableColumns count="1">
    <tableColumn id="1" xr3:uid="{7FC46FEB-449A-4538-B181-5458438BED5B}" name="dddd" dataDxfId="150"/>
  </tableColumns>
  <tableStyleInfo name="TableStyleMedium9" showFirstColumn="0" showLastColumn="0" showRowStripes="1" showColumnStripes="0"/>
</table>
</file>

<file path=xl/tables/table5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2" xr:uid="{9D9569B0-7919-4F31-A28C-FAC761FFCDDB}" name="Concepto57111325414345475153" displayName="Concepto57111325414345475153" ref="L1:L13" totalsRowShown="0" headerRowDxfId="149" dataDxfId="148" headerRowBorderDxfId="146" tableBorderDxfId="147" totalsRowBorderDxfId="145">
  <autoFilter ref="L1:L13" xr:uid="{138E051E-E9FA-4153-8E74-6EF830CA08AB}"/>
  <tableColumns count="1">
    <tableColumn id="1" xr3:uid="{33B97827-AA1E-4352-A7B7-CF85A16958DA}" name="Concepto" dataDxfId="144"/>
  </tableColumns>
  <tableStyleInfo name="TableStyleMedium2" showFirstColumn="0" showLastColumn="0" showRowStripes="1" showColumnStripes="0"/>
</table>
</file>

<file path=xl/tables/table5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3" xr:uid="{EAB60B3C-4E49-4698-9127-D8DB916130F5}" name="Retencion23854" displayName="Retencion23854" ref="K1:K12" totalsRowShown="0" headerRowDxfId="143" dataDxfId="142" headerRowBorderDxfId="140" tableBorderDxfId="141" totalsRowBorderDxfId="139">
  <autoFilter ref="K1:K12" xr:uid="{6A1B069E-6680-4520-89B1-699719A0608F}"/>
  <tableColumns count="1">
    <tableColumn id="1" xr3:uid="{56EB117A-1B5E-418F-8EAD-A94D598E3429}" name="dddd" dataDxfId="138"/>
  </tableColumns>
  <tableStyleInfo name="TableStyleMedium9" showFirstColumn="0" showLastColumn="0" showRowStripes="1" showColumnStripes="0"/>
</table>
</file>

<file path=xl/tables/table5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4" xr:uid="{E678CAA1-B91A-4E0D-B590-3983B4AF3049}" name="Concepto24955" displayName="Concepto24955" ref="L1:L13" totalsRowShown="0" headerRowDxfId="137" dataDxfId="136" headerRowBorderDxfId="134" tableBorderDxfId="135" totalsRowBorderDxfId="133">
  <autoFilter ref="L1:L13" xr:uid="{138E051E-E9FA-4153-8E74-6EF830CA08AB}"/>
  <tableColumns count="1">
    <tableColumn id="1" xr3:uid="{B4264B5D-CE5C-4DDB-8FDD-5FD8A8F0C53C}" name="Concepto" dataDxfId="132"/>
  </tableColumns>
  <tableStyleInfo name="TableStyleMedium2" showFirstColumn="0" showLastColumn="0" showRowStripes="1" showColumnStripes="0"/>
</table>
</file>

<file path=xl/tables/table5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5" xr:uid="{64457494-9BF5-4D19-B85E-55C3B05C14BE}" name="Retencion2385456" displayName="Retencion2385456" ref="K1:K12" totalsRowShown="0" headerRowDxfId="131" dataDxfId="130" headerRowBorderDxfId="128" tableBorderDxfId="129" totalsRowBorderDxfId="127">
  <autoFilter ref="K1:K12" xr:uid="{6A1B069E-6680-4520-89B1-699719A0608F}"/>
  <tableColumns count="1">
    <tableColumn id="1" xr3:uid="{428D6283-B900-460B-A2C6-33488C57651F}" name="dddd" dataDxfId="126"/>
  </tableColumns>
  <tableStyleInfo name="TableStyleMedium9" showFirstColumn="0" showLastColumn="0" showRowStripes="1" showColumnStripes="0"/>
</table>
</file>

<file path=xl/tables/table5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6" xr:uid="{686E2A78-22B8-44AC-8554-6A9DF3C6E9CA}" name="Concepto2495557" displayName="Concepto2495557" ref="L1:L13" totalsRowShown="0" headerRowDxfId="125" dataDxfId="124" headerRowBorderDxfId="122" tableBorderDxfId="123" totalsRowBorderDxfId="121">
  <autoFilter ref="L1:L13" xr:uid="{138E051E-E9FA-4153-8E74-6EF830CA08AB}"/>
  <tableColumns count="1">
    <tableColumn id="1" xr3:uid="{99ECCD7A-A586-43F9-8A63-2807569BE585}" name="Concepto" dataDxfId="120"/>
  </tableColumns>
  <tableStyleInfo name="TableStyleMedium2" showFirstColumn="0" showLastColumn="0" showRowStripes="1" showColumnStripes="0"/>
</table>
</file>

<file path=xl/tables/table5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7" xr:uid="{021B55C9-CAA8-446E-99AC-5D243630DDA1}" name="Retencion2381658" displayName="Retencion2381658" ref="K1:K12" totalsRowShown="0" headerRowDxfId="119" dataDxfId="118" headerRowBorderDxfId="116" tableBorderDxfId="117" totalsRowBorderDxfId="115">
  <autoFilter ref="K1:K12" xr:uid="{6A1B069E-6680-4520-89B1-699719A0608F}"/>
  <tableColumns count="1">
    <tableColumn id="1" xr3:uid="{85FC7857-B6C3-4A1D-8CDA-2EBA56933909}" name="dddd" dataDxfId="114"/>
  </tableColumns>
  <tableStyleInfo name="TableStyleMedium9" showFirstColumn="0" showLastColumn="0" showRowStripes="1" showColumnStripes="0"/>
</table>
</file>

<file path=xl/tables/table5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8" xr:uid="{DA96FBCE-F09F-4370-82E2-43A4AC3E2E95}" name="Concepto2491859" displayName="Concepto2491859" ref="L1:L13" totalsRowShown="0" headerRowDxfId="113" dataDxfId="112" headerRowBorderDxfId="110" tableBorderDxfId="111" totalsRowBorderDxfId="109">
  <autoFilter ref="L1:L13" xr:uid="{138E051E-E9FA-4153-8E74-6EF830CA08AB}"/>
  <tableColumns count="1">
    <tableColumn id="1" xr3:uid="{10465556-1E2D-4654-BCC7-D3A6FF789765}" name="Concepto" dataDxfId="108"/>
  </tableColumns>
  <tableStyleInfo name="TableStyleMedium2" showFirstColumn="0" showLastColumn="0" showRowStripes="1" showColumnStripes="0"/>
</table>
</file>

<file path=xl/tables/table5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9" xr:uid="{400694E8-D001-49F4-86DF-FD09AA639EAC}" name="Retencion46101219404244465060" displayName="Retencion46101219404244465060" ref="K1:K12" totalsRowShown="0" headerRowDxfId="107" dataDxfId="106" headerRowBorderDxfId="104" tableBorderDxfId="105" totalsRowBorderDxfId="103">
  <autoFilter ref="K1:K12" xr:uid="{6A1B069E-6680-4520-89B1-699719A0608F}"/>
  <tableColumns count="1">
    <tableColumn id="1" xr3:uid="{822FEEA8-720F-4730-A39A-D4D3922BE1AA}" name="dddd" dataDxfId="102"/>
  </tableColumns>
  <tableStyleInfo name="TableStyleMedium9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3761B8F1-656C-4A7A-87EF-80DA0DA67665}" name="Noaplica" displayName="Noaplica" ref="F2:F3" totalsRowShown="0">
  <autoFilter ref="F2:F3" xr:uid="{3761B8F1-656C-4A7A-87EF-80DA0DA67665}"/>
  <tableColumns count="1">
    <tableColumn id="1" xr3:uid="{F043C5BC-3F33-4302-A6B8-099FE1B5043F}" name="NOaplica   "/>
  </tableColumns>
  <tableStyleInfo name="TableStyleMedium2" showFirstColumn="0" showLastColumn="0" showRowStripes="1" showColumnStripes="0"/>
</table>
</file>

<file path=xl/tables/table6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0" xr:uid="{1CEB0FA4-5550-4D8C-A05E-C9618F13B334}" name="Concepto57111325414345475161" displayName="Concepto57111325414345475161" ref="L1:L13" totalsRowShown="0" headerRowDxfId="101" dataDxfId="100" headerRowBorderDxfId="98" tableBorderDxfId="99" totalsRowBorderDxfId="97">
  <autoFilter ref="L1:L13" xr:uid="{138E051E-E9FA-4153-8E74-6EF830CA08AB}"/>
  <tableColumns count="1">
    <tableColumn id="1" xr3:uid="{E6DA53BB-85E7-4B48-8F7C-FC0A0B17EBCD}" name="Concepto" dataDxfId="96"/>
  </tableColumns>
  <tableStyleInfo name="TableStyleMedium2" showFirstColumn="0" showLastColumn="0" showRowStripes="1" showColumnStripes="0"/>
</table>
</file>

<file path=xl/tables/table6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1" xr:uid="{2BB475DA-25B9-4791-B3FC-214EFECD2113}" name="Retencion4610121962" displayName="Retencion4610121962" ref="K1:K12" totalsRowShown="0" headerRowDxfId="95" dataDxfId="94" headerRowBorderDxfId="92" tableBorderDxfId="93" totalsRowBorderDxfId="91">
  <autoFilter ref="K1:K12" xr:uid="{6A1B069E-6680-4520-89B1-699719A0608F}"/>
  <tableColumns count="1">
    <tableColumn id="1" xr3:uid="{EBCAE2B0-1100-4FFD-A58B-37D1A6023B11}" name="dddd" dataDxfId="90"/>
  </tableColumns>
  <tableStyleInfo name="TableStyleMedium9" showFirstColumn="0" showLastColumn="0" showRowStripes="1" showColumnStripes="0"/>
</table>
</file>

<file path=xl/tables/table6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2" xr:uid="{9079AB5F-C10B-4B6B-98EB-8ACD61E7D80C}" name="Concepto5711132563" displayName="Concepto5711132563" ref="L1:L13" totalsRowShown="0" headerRowDxfId="89" dataDxfId="88" headerRowBorderDxfId="86" tableBorderDxfId="87" totalsRowBorderDxfId="85">
  <autoFilter ref="L1:L13" xr:uid="{138E051E-E9FA-4153-8E74-6EF830CA08AB}"/>
  <tableColumns count="1">
    <tableColumn id="1" xr3:uid="{746A46A5-1694-460E-B927-EB116971009B}" name="Concepto" dataDxfId="84"/>
  </tableColumns>
  <tableStyleInfo name="TableStyleMedium2" showFirstColumn="0" showLastColumn="0" showRowStripes="1" showColumnStripes="0"/>
</table>
</file>

<file path=xl/tables/table6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3" xr:uid="{9995684D-2F15-4C4A-AE2C-33FBB053FE04}" name="Retencion2385464" displayName="Retencion2385464" ref="K1:K12" totalsRowShown="0" headerRowDxfId="83" dataDxfId="82" headerRowBorderDxfId="80" tableBorderDxfId="81" totalsRowBorderDxfId="79">
  <autoFilter ref="K1:K12" xr:uid="{6A1B069E-6680-4520-89B1-699719A0608F}"/>
  <tableColumns count="1">
    <tableColumn id="1" xr3:uid="{A025BBD0-8067-4023-9E19-7ACC90E6F72A}" name="dddd" dataDxfId="78"/>
  </tableColumns>
  <tableStyleInfo name="TableStyleMedium9" showFirstColumn="0" showLastColumn="0" showRowStripes="1" showColumnStripes="0"/>
</table>
</file>

<file path=xl/tables/table6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4" xr:uid="{BC3E9185-C1E4-47DD-8098-B8E539140677}" name="Concepto2495565" displayName="Concepto2495565" ref="L1:L13" totalsRowShown="0" headerRowDxfId="77" dataDxfId="76" headerRowBorderDxfId="74" tableBorderDxfId="75" totalsRowBorderDxfId="73">
  <autoFilter ref="L1:L13" xr:uid="{138E051E-E9FA-4153-8E74-6EF830CA08AB}"/>
  <tableColumns count="1">
    <tableColumn id="1" xr3:uid="{C81C92CE-301B-48B2-A6E7-EA1854E0F166}" name="Concepto" dataDxfId="72"/>
  </tableColumns>
  <tableStyleInfo name="TableStyleMedium2" showFirstColumn="0" showLastColumn="0" showRowStripes="1" showColumnStripes="0"/>
</table>
</file>

<file path=xl/tables/table6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5" xr:uid="{48073EA6-90A1-44DD-95E5-3FFC2EC20CD9}" name="Retencion46101219404244464866" displayName="Retencion46101219404244464866" ref="K1:K12" totalsRowShown="0" headerRowDxfId="71" dataDxfId="70" headerRowBorderDxfId="68" tableBorderDxfId="69" totalsRowBorderDxfId="67">
  <autoFilter ref="K1:K12" xr:uid="{6A1B069E-6680-4520-89B1-699719A0608F}"/>
  <tableColumns count="1">
    <tableColumn id="1" xr3:uid="{273D0EE3-7BF8-4A3E-A2EB-8CD37A2FFD55}" name="dddd" dataDxfId="66"/>
  </tableColumns>
  <tableStyleInfo name="TableStyleMedium9" showFirstColumn="0" showLastColumn="0" showRowStripes="1" showColumnStripes="0"/>
</table>
</file>

<file path=xl/tables/table6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6" xr:uid="{7D45B991-6C77-4EEC-A963-6021D794C8FB}" name="Concepto57111325414345474967" displayName="Concepto57111325414345474967" ref="L1:L13" totalsRowShown="0" headerRowDxfId="65" dataDxfId="64" headerRowBorderDxfId="62" tableBorderDxfId="63" totalsRowBorderDxfId="61">
  <autoFilter ref="L1:L13" xr:uid="{138E051E-E9FA-4153-8E74-6EF830CA08AB}"/>
  <tableColumns count="1">
    <tableColumn id="1" xr3:uid="{7A37ECF7-897B-4CF7-848C-4598833C96D2}" name="Concepto" dataDxfId="60"/>
  </tableColumns>
  <tableStyleInfo name="TableStyleMedium2" showFirstColumn="0" showLastColumn="0" showRowStripes="1" showColumnStripes="0"/>
</table>
</file>

<file path=xl/tables/table6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7" xr:uid="{BB329215-4CF3-4A93-9219-8254832F3F8D}" name="Retencion4610121940424446486668" displayName="Retencion4610121940424446486668" ref="K1:K12" totalsRowShown="0" headerRowDxfId="59" dataDxfId="58" headerRowBorderDxfId="56" tableBorderDxfId="57" totalsRowBorderDxfId="55">
  <autoFilter ref="K1:K12" xr:uid="{6A1B069E-6680-4520-89B1-699719A0608F}"/>
  <tableColumns count="1">
    <tableColumn id="1" xr3:uid="{4C873F92-6C44-40A1-ABBC-5E364C69B9DB}" name="dddd" dataDxfId="54"/>
  </tableColumns>
  <tableStyleInfo name="TableStyleMedium9" showFirstColumn="0" showLastColumn="0" showRowStripes="1" showColumnStripes="0"/>
</table>
</file>

<file path=xl/tables/table6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8" xr:uid="{D58DD58E-B253-4972-B05A-85894C6D7083}" name="Concepto5711132541434547496769" displayName="Concepto5711132541434547496769" ref="L1:L13" totalsRowShown="0" headerRowDxfId="53" dataDxfId="52" headerRowBorderDxfId="50" tableBorderDxfId="51" totalsRowBorderDxfId="49">
  <autoFilter ref="L1:L13" xr:uid="{138E051E-E9FA-4153-8E74-6EF830CA08AB}"/>
  <tableColumns count="1">
    <tableColumn id="1" xr3:uid="{60BE87A9-FE28-4EEA-9926-DA59058BAFFC}" name="Concepto" dataDxfId="48"/>
  </tableColumns>
  <tableStyleInfo name="TableStyleMedium2" showFirstColumn="0" showLastColumn="0" showRowStripes="1" showColumnStripes="0"/>
</table>
</file>

<file path=xl/tables/table6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9" xr:uid="{F743DCFC-D91B-494B-8334-EA6B4C738AF6}" name="Retencion461012194042444648666870" displayName="Retencion461012194042444648666870" ref="K1:K12" totalsRowShown="0" headerRowDxfId="47" dataDxfId="46" headerRowBorderDxfId="44" tableBorderDxfId="45" totalsRowBorderDxfId="43">
  <autoFilter ref="K1:K12" xr:uid="{6A1B069E-6680-4520-89B1-699719A0608F}"/>
  <tableColumns count="1">
    <tableColumn id="1" xr3:uid="{F61F4C72-E254-4D2C-8F84-5684E1EE3826}" name="dddd" dataDxfId="42"/>
  </tableColumns>
  <tableStyleInfo name="TableStyleMedium9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E88248C6-3DBB-43E0-9F5B-AC4B515ED771}" name="Retencion23" displayName="Retencion23" ref="K1:K12" totalsRowShown="0" headerRowDxfId="419" dataDxfId="418" headerRowBorderDxfId="416" tableBorderDxfId="417" totalsRowBorderDxfId="415">
  <autoFilter ref="K1:K12" xr:uid="{6A1B069E-6680-4520-89B1-699719A0608F}"/>
  <tableColumns count="1">
    <tableColumn id="1" xr3:uid="{7AA994E6-3FA4-4BC3-9843-980FF95A50E2}" name="dddd" dataDxfId="414"/>
  </tableColumns>
  <tableStyleInfo name="TableStyleMedium9" showFirstColumn="0" showLastColumn="0" showRowStripes="1" showColumnStripes="0"/>
</table>
</file>

<file path=xl/tables/table7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0" xr:uid="{D2ABE1E0-AACE-4BF5-9769-BF6248C5EE24}" name="Concepto571113254143454749676971" displayName="Concepto571113254143454749676971" ref="L1:L13" totalsRowShown="0" headerRowDxfId="41" dataDxfId="40" headerRowBorderDxfId="38" tableBorderDxfId="39" totalsRowBorderDxfId="37">
  <autoFilter ref="L1:L13" xr:uid="{138E051E-E9FA-4153-8E74-6EF830CA08AB}"/>
  <tableColumns count="1">
    <tableColumn id="1" xr3:uid="{E607AA53-0645-4A5C-97FC-5EBA16DAF566}" name="Concepto" dataDxfId="36"/>
  </tableColumns>
  <tableStyleInfo name="TableStyleMedium2" showFirstColumn="0" showLastColumn="0" showRowStripes="1" showColumnStripes="0"/>
</table>
</file>

<file path=xl/tables/table7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1" xr:uid="{54A796E6-1D1A-496B-A73C-13B732014AB6}" name="Retencion46101219404244464866687072" displayName="Retencion46101219404244464866687072" ref="K1:K12" totalsRowShown="0" headerRowDxfId="35" dataDxfId="34" headerRowBorderDxfId="32" tableBorderDxfId="33" totalsRowBorderDxfId="31">
  <autoFilter ref="K1:K12" xr:uid="{6A1B069E-6680-4520-89B1-699719A0608F}"/>
  <tableColumns count="1">
    <tableColumn id="1" xr3:uid="{A3A2ED3B-BB5E-4276-92C2-9F7EA2EC4A4F}" name="dddd" dataDxfId="30"/>
  </tableColumns>
  <tableStyleInfo name="TableStyleMedium9" showFirstColumn="0" showLastColumn="0" showRowStripes="1" showColumnStripes="0"/>
</table>
</file>

<file path=xl/tables/table7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2" xr:uid="{E86F0543-8C3E-44B3-ACBD-28485FAA732F}" name="Concepto57111325414345474967697173" displayName="Concepto57111325414345474967697173" ref="L1:L13" totalsRowShown="0" headerRowDxfId="29" dataDxfId="28" headerRowBorderDxfId="26" tableBorderDxfId="27" totalsRowBorderDxfId="25">
  <autoFilter ref="L1:L13" xr:uid="{138E051E-E9FA-4153-8E74-6EF830CA08AB}"/>
  <tableColumns count="1">
    <tableColumn id="1" xr3:uid="{C272990C-699F-4DAC-9C59-87360F0F78A1}" name="Concepto" dataDxfId="24"/>
  </tableColumns>
  <tableStyleInfo name="TableStyleMedium2" showFirstColumn="0" showLastColumn="0" showRowStripes="1" showColumnStripes="0"/>
</table>
</file>

<file path=xl/tables/table7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3" xr:uid="{17B0442E-2B22-454E-8768-2B186A4E6996}" name="Retencion4610121940424446505274" displayName="Retencion4610121940424446505274" ref="K1:K12" totalsRowShown="0" headerRowDxfId="23" dataDxfId="22" headerRowBorderDxfId="20" tableBorderDxfId="21" totalsRowBorderDxfId="19">
  <autoFilter ref="K1:K12" xr:uid="{6A1B069E-6680-4520-89B1-699719A0608F}"/>
  <tableColumns count="1">
    <tableColumn id="1" xr3:uid="{F1CC3D94-0480-4981-87CD-ADECCE3351E2}" name="dddd" dataDxfId="18"/>
  </tableColumns>
  <tableStyleInfo name="TableStyleMedium9" showFirstColumn="0" showLastColumn="0" showRowStripes="1" showColumnStripes="0"/>
</table>
</file>

<file path=xl/tables/table7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4" xr:uid="{2C3498C8-CC80-45F2-9722-5903BE93D6F1}" name="Concepto5711132541434547515375" displayName="Concepto5711132541434547515375" ref="L1:L13" totalsRowShown="0" headerRowDxfId="17" dataDxfId="16" headerRowBorderDxfId="14" tableBorderDxfId="15" totalsRowBorderDxfId="13">
  <autoFilter ref="L1:L13" xr:uid="{138E051E-E9FA-4153-8E74-6EF830CA08AB}"/>
  <tableColumns count="1">
    <tableColumn id="1" xr3:uid="{97725E93-9235-4A9B-8ACD-E36FA448CAF4}" name="Concepto" dataDxfId="12"/>
  </tableColumns>
  <tableStyleInfo name="TableStyleMedium2" showFirstColumn="0" showLastColumn="0" showRowStripes="1" showColumnStripes="0"/>
</table>
</file>

<file path=xl/tables/table7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5" xr:uid="{496F44D4-851A-4D25-B994-9860FA105860}" name="Retencion42676" displayName="Retencion42676" ref="K1:K12" totalsRowShown="0" headerRowDxfId="11" dataDxfId="10" headerRowBorderDxfId="8" tableBorderDxfId="9" totalsRowBorderDxfId="7">
  <autoFilter ref="K1:K12" xr:uid="{6A1B069E-6680-4520-89B1-699719A0608F}"/>
  <tableColumns count="1">
    <tableColumn id="1" xr3:uid="{D4155911-67DF-47D0-9E89-755071556924}" name="dddd" dataDxfId="6"/>
  </tableColumns>
  <tableStyleInfo name="TableStyleMedium9" showFirstColumn="0" showLastColumn="0" showRowStripes="1" showColumnStripes="0"/>
</table>
</file>

<file path=xl/tables/table7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6" xr:uid="{004FA80E-DCC0-42B5-9B0B-3A68A4004F0B}" name="Concepto52777" displayName="Concepto52777" ref="L1:L13" totalsRowShown="0" headerRowDxfId="5" dataDxfId="4" headerRowBorderDxfId="2" tableBorderDxfId="3" totalsRowBorderDxfId="1">
  <autoFilter ref="L1:L13" xr:uid="{138E051E-E9FA-4153-8E74-6EF830CA08AB}"/>
  <tableColumns count="1">
    <tableColumn id="1" xr3:uid="{53D83741-EE31-48A7-BBF3-7C94ED320DAB}" name="Concepto" dataDxfId="0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642C0936-F9E5-42F5-BDA6-3A245190A66B}" name="Concepto24" displayName="Concepto24" ref="L1:L13" totalsRowShown="0" headerRowDxfId="413" dataDxfId="412" headerRowBorderDxfId="410" tableBorderDxfId="411" totalsRowBorderDxfId="409">
  <autoFilter ref="L1:L13" xr:uid="{138E051E-E9FA-4153-8E74-6EF830CA08AB}"/>
  <tableColumns count="1">
    <tableColumn id="1" xr3:uid="{C68A0731-1F62-4E05-9B4A-DB83378688C2}" name="Concepto" dataDxfId="408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0208779-9C6C-4BC4-BCA5-7431390425B4}" name="Retencion4" displayName="Retencion4" ref="K1:K12" totalsRowShown="0" headerRowDxfId="407" dataDxfId="406" headerRowBorderDxfId="404" tableBorderDxfId="405" totalsRowBorderDxfId="403">
  <autoFilter ref="K1:K12" xr:uid="{6A1B069E-6680-4520-89B1-699719A0608F}"/>
  <tableColumns count="1">
    <tableColumn id="1" xr3:uid="{196DE1A9-D9F4-45F3-A804-7061AACBE829}" name="dddd" dataDxfId="402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8.xml"/><Relationship Id="rId2" Type="http://schemas.openxmlformats.org/officeDocument/2006/relationships/table" Target="../tables/table17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0.xml"/><Relationship Id="rId2" Type="http://schemas.openxmlformats.org/officeDocument/2006/relationships/table" Target="../tables/table19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2.xml"/><Relationship Id="rId2" Type="http://schemas.openxmlformats.org/officeDocument/2006/relationships/table" Target="../tables/table21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4.xml"/><Relationship Id="rId2" Type="http://schemas.openxmlformats.org/officeDocument/2006/relationships/table" Target="../tables/table23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6.xml"/><Relationship Id="rId2" Type="http://schemas.openxmlformats.org/officeDocument/2006/relationships/table" Target="../tables/table25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8.xml"/><Relationship Id="rId2" Type="http://schemas.openxmlformats.org/officeDocument/2006/relationships/table" Target="../tables/table27.x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0.xml"/><Relationship Id="rId2" Type="http://schemas.openxmlformats.org/officeDocument/2006/relationships/table" Target="../tables/table29.x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2.xml"/><Relationship Id="rId2" Type="http://schemas.openxmlformats.org/officeDocument/2006/relationships/table" Target="../tables/table31.x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4.xml"/><Relationship Id="rId2" Type="http://schemas.openxmlformats.org/officeDocument/2006/relationships/table" Target="../tables/table33.x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6.xml"/><Relationship Id="rId2" Type="http://schemas.openxmlformats.org/officeDocument/2006/relationships/table" Target="../tables/table35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8.xml"/><Relationship Id="rId2" Type="http://schemas.openxmlformats.org/officeDocument/2006/relationships/table" Target="../tables/table37.x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0.xml"/><Relationship Id="rId2" Type="http://schemas.openxmlformats.org/officeDocument/2006/relationships/table" Target="../tables/table39.xml"/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2.xml"/><Relationship Id="rId2" Type="http://schemas.openxmlformats.org/officeDocument/2006/relationships/table" Target="../tables/table41.xml"/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4.xml"/><Relationship Id="rId2" Type="http://schemas.openxmlformats.org/officeDocument/2006/relationships/table" Target="../tables/table43.xml"/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6.xml"/><Relationship Id="rId2" Type="http://schemas.openxmlformats.org/officeDocument/2006/relationships/table" Target="../tables/table45.xml"/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8.xml"/><Relationship Id="rId2" Type="http://schemas.openxmlformats.org/officeDocument/2006/relationships/table" Target="../tables/table47.xml"/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0.xml"/><Relationship Id="rId2" Type="http://schemas.openxmlformats.org/officeDocument/2006/relationships/table" Target="../tables/table49.xml"/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2.xml"/><Relationship Id="rId2" Type="http://schemas.openxmlformats.org/officeDocument/2006/relationships/table" Target="../tables/table51.xml"/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4.xml"/><Relationship Id="rId2" Type="http://schemas.openxmlformats.org/officeDocument/2006/relationships/table" Target="../tables/table53.xml"/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Relationship Id="rId5" Type="http://schemas.openxmlformats.org/officeDocument/2006/relationships/table" Target="../tables/table6.xml"/><Relationship Id="rId4" Type="http://schemas.openxmlformats.org/officeDocument/2006/relationships/table" Target="../tables/table5.xml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6.xml"/><Relationship Id="rId2" Type="http://schemas.openxmlformats.org/officeDocument/2006/relationships/table" Target="../tables/table55.xml"/><Relationship Id="rId1" Type="http://schemas.openxmlformats.org/officeDocument/2006/relationships/printerSettings" Target="../printerSettings/printerSettings28.bin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8.xml"/><Relationship Id="rId2" Type="http://schemas.openxmlformats.org/officeDocument/2006/relationships/table" Target="../tables/table57.xml"/><Relationship Id="rId1" Type="http://schemas.openxmlformats.org/officeDocument/2006/relationships/printerSettings" Target="../printerSettings/printerSettings29.bin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0.xml"/><Relationship Id="rId2" Type="http://schemas.openxmlformats.org/officeDocument/2006/relationships/table" Target="../tables/table59.xml"/><Relationship Id="rId1" Type="http://schemas.openxmlformats.org/officeDocument/2006/relationships/printerSettings" Target="../printerSettings/printerSettings30.bin"/></Relationships>
</file>

<file path=xl/worksheets/_rels/sheet3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2.xml"/><Relationship Id="rId2" Type="http://schemas.openxmlformats.org/officeDocument/2006/relationships/table" Target="../tables/table61.xml"/><Relationship Id="rId1" Type="http://schemas.openxmlformats.org/officeDocument/2006/relationships/printerSettings" Target="../printerSettings/printerSettings31.bin"/></Relationships>
</file>

<file path=xl/worksheets/_rels/sheet3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4.xml"/><Relationship Id="rId2" Type="http://schemas.openxmlformats.org/officeDocument/2006/relationships/table" Target="../tables/table63.xml"/><Relationship Id="rId1" Type="http://schemas.openxmlformats.org/officeDocument/2006/relationships/printerSettings" Target="../printerSettings/printerSettings32.bin"/></Relationships>
</file>

<file path=xl/worksheets/_rels/sheet3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6.xml"/><Relationship Id="rId2" Type="http://schemas.openxmlformats.org/officeDocument/2006/relationships/table" Target="../tables/table65.xml"/><Relationship Id="rId1" Type="http://schemas.openxmlformats.org/officeDocument/2006/relationships/printerSettings" Target="../printerSettings/printerSettings33.bin"/></Relationships>
</file>

<file path=xl/worksheets/_rels/sheet3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8.xml"/><Relationship Id="rId2" Type="http://schemas.openxmlformats.org/officeDocument/2006/relationships/table" Target="../tables/table67.xml"/><Relationship Id="rId1" Type="http://schemas.openxmlformats.org/officeDocument/2006/relationships/printerSettings" Target="../printerSettings/printerSettings34.bin"/></Relationships>
</file>

<file path=xl/worksheets/_rels/sheet3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0.xml"/><Relationship Id="rId2" Type="http://schemas.openxmlformats.org/officeDocument/2006/relationships/table" Target="../tables/table69.xml"/><Relationship Id="rId1" Type="http://schemas.openxmlformats.org/officeDocument/2006/relationships/printerSettings" Target="../printerSettings/printerSettings35.bin"/></Relationships>
</file>

<file path=xl/worksheets/_rels/sheet3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2.xml"/><Relationship Id="rId2" Type="http://schemas.openxmlformats.org/officeDocument/2006/relationships/table" Target="../tables/table71.xml"/><Relationship Id="rId1" Type="http://schemas.openxmlformats.org/officeDocument/2006/relationships/printerSettings" Target="../printerSettings/printerSettings36.bin"/></Relationships>
</file>

<file path=xl/worksheets/_rels/sheet3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4.xml"/><Relationship Id="rId2" Type="http://schemas.openxmlformats.org/officeDocument/2006/relationships/table" Target="../tables/table73.xml"/><Relationship Id="rId1" Type="http://schemas.openxmlformats.org/officeDocument/2006/relationships/printerSettings" Target="../printerSettings/printerSettings37.bin"/></Relationships>
</file>

<file path=xl/worksheets/_rels/sheet4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6.xml"/><Relationship Id="rId2" Type="http://schemas.openxmlformats.org/officeDocument/2006/relationships/table" Target="../tables/table75.xml"/><Relationship Id="rId1" Type="http://schemas.openxmlformats.org/officeDocument/2006/relationships/printerSettings" Target="../printerSettings/printerSettings38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2.xml"/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4.xml"/><Relationship Id="rId2" Type="http://schemas.openxmlformats.org/officeDocument/2006/relationships/table" Target="../tables/table13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6.xml"/><Relationship Id="rId2" Type="http://schemas.openxmlformats.org/officeDocument/2006/relationships/table" Target="../tables/table15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20C7D7-C862-4C7B-9C68-C5882B5D5657}">
  <dimension ref="A1:F12"/>
  <sheetViews>
    <sheetView tabSelected="1" workbookViewId="0">
      <selection activeCell="C11" sqref="C11"/>
    </sheetView>
  </sheetViews>
  <sheetFormatPr defaultColWidth="10.7109375" defaultRowHeight="15"/>
  <cols>
    <col min="2" max="2" width="37.5703125" customWidth="1"/>
    <col min="3" max="3" width="23" bestFit="1" customWidth="1"/>
    <col min="4" max="4" width="18.42578125" customWidth="1"/>
    <col min="5" max="5" width="17.42578125" style="1" bestFit="1" customWidth="1"/>
    <col min="6" max="6" width="15.5703125" bestFit="1" customWidth="1"/>
  </cols>
  <sheetData>
    <row r="1" spans="1:6" ht="39" customHeight="1">
      <c r="A1" s="117" t="s">
        <v>0</v>
      </c>
      <c r="B1" s="118"/>
      <c r="C1" s="118"/>
      <c r="D1" s="118"/>
      <c r="E1" s="119"/>
    </row>
    <row r="2" spans="1:6" ht="18.75">
      <c r="A2" s="120" t="s">
        <v>1</v>
      </c>
      <c r="B2" s="121"/>
      <c r="C2" s="4" t="s">
        <v>2</v>
      </c>
      <c r="D2" s="4" t="s">
        <v>3</v>
      </c>
      <c r="E2" s="6" t="s">
        <v>4</v>
      </c>
    </row>
    <row r="3" spans="1:6" ht="15.75">
      <c r="A3" s="129" t="s">
        <v>5</v>
      </c>
      <c r="B3" s="125" t="s">
        <v>6</v>
      </c>
      <c r="C3" s="126"/>
      <c r="D3" s="127"/>
      <c r="E3" s="7">
        <v>35158253</v>
      </c>
    </row>
    <row r="4" spans="1:6" ht="15.75">
      <c r="A4" s="129"/>
      <c r="B4" s="21" t="s">
        <v>7</v>
      </c>
      <c r="C4" s="22">
        <f>+E3</f>
        <v>35158253</v>
      </c>
      <c r="D4" s="23">
        <v>0.08</v>
      </c>
      <c r="E4" s="8">
        <f>+C4*D4</f>
        <v>2812660.24</v>
      </c>
    </row>
    <row r="5" spans="1:6" ht="15.75">
      <c r="A5" s="129"/>
      <c r="B5" s="21" t="s">
        <v>8</v>
      </c>
      <c r="C5" s="22">
        <f>+E3</f>
        <v>35158253</v>
      </c>
      <c r="D5" s="23">
        <v>0.08</v>
      </c>
      <c r="E5" s="8">
        <f>+C5*D5</f>
        <v>2812660.24</v>
      </c>
    </row>
    <row r="6" spans="1:6" ht="15.75">
      <c r="A6" s="129"/>
      <c r="B6" s="122" t="s">
        <v>9</v>
      </c>
      <c r="C6" s="122"/>
      <c r="D6" s="122"/>
      <c r="E6" s="9">
        <f>SUM(E3:E5)</f>
        <v>40783573.480000004</v>
      </c>
    </row>
    <row r="7" spans="1:6" ht="15.75">
      <c r="A7" s="129"/>
      <c r="B7" s="2" t="s">
        <v>10</v>
      </c>
      <c r="C7" s="5">
        <f>+E5</f>
        <v>2812660.24</v>
      </c>
      <c r="D7" s="3">
        <v>0.19</v>
      </c>
      <c r="E7" s="8">
        <f>+C7*D7</f>
        <v>534405.44560000009</v>
      </c>
    </row>
    <row r="8" spans="1:6" ht="15.75">
      <c r="A8" s="129"/>
      <c r="B8" s="124" t="s">
        <v>11</v>
      </c>
      <c r="C8" s="124"/>
      <c r="D8" s="124"/>
      <c r="E8" s="10">
        <f>+E6+E7</f>
        <v>41317978.925600007</v>
      </c>
    </row>
    <row r="9" spans="1:6" ht="15.75">
      <c r="A9" s="128" t="s">
        <v>12</v>
      </c>
      <c r="B9" s="13" t="s">
        <v>13</v>
      </c>
      <c r="C9" s="14">
        <f>+E6</f>
        <v>40783573.480000004</v>
      </c>
      <c r="D9" s="15">
        <v>0.02</v>
      </c>
      <c r="E9" s="16">
        <f>+C9*D9</f>
        <v>815671.46960000007</v>
      </c>
    </row>
    <row r="10" spans="1:6" ht="60">
      <c r="A10" s="128"/>
      <c r="B10" s="13" t="s">
        <v>14</v>
      </c>
      <c r="C10" s="14">
        <f>+E6</f>
        <v>40783573.480000004</v>
      </c>
      <c r="D10" s="17">
        <v>7</v>
      </c>
      <c r="E10" s="25">
        <f>+C10*D10/1000</f>
        <v>285485.01436000003</v>
      </c>
      <c r="F10" s="27" t="s">
        <v>15</v>
      </c>
    </row>
    <row r="11" spans="1:6" ht="31.5">
      <c r="A11" s="128"/>
      <c r="B11" s="18" t="s">
        <v>16</v>
      </c>
      <c r="C11" s="19" t="s">
        <v>17</v>
      </c>
      <c r="D11" s="20">
        <v>0.06</v>
      </c>
      <c r="E11" s="26">
        <f>+E10*6%</f>
        <v>17129.1008616</v>
      </c>
    </row>
    <row r="12" spans="1:6" ht="16.5" thickBot="1">
      <c r="A12" s="11"/>
      <c r="B12" s="123" t="s">
        <v>18</v>
      </c>
      <c r="C12" s="123"/>
      <c r="D12" s="123"/>
      <c r="E12" s="12">
        <f>+E8-E9-E10-E11</f>
        <v>40199693.340778403</v>
      </c>
      <c r="F12" s="24"/>
    </row>
  </sheetData>
  <mergeCells count="8">
    <mergeCell ref="A1:E1"/>
    <mergeCell ref="A2:B2"/>
    <mergeCell ref="B6:D6"/>
    <mergeCell ref="B12:D12"/>
    <mergeCell ref="B8:D8"/>
    <mergeCell ref="B3:D3"/>
    <mergeCell ref="A9:A11"/>
    <mergeCell ref="A3:A8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A42872-021A-457F-A552-B0C87DDD95D5}">
  <sheetPr>
    <pageSetUpPr fitToPage="1"/>
  </sheetPr>
  <dimension ref="A1:U33"/>
  <sheetViews>
    <sheetView topLeftCell="A7" zoomScale="85" zoomScaleNormal="85" zoomScaleSheetLayoutView="85" workbookViewId="0">
      <selection activeCell="L22" sqref="L22"/>
    </sheetView>
  </sheetViews>
  <sheetFormatPr defaultColWidth="10.7109375" defaultRowHeight="15"/>
  <cols>
    <col min="1" max="1" width="32.28515625" style="44" customWidth="1"/>
    <col min="2" max="2" width="29.5703125" style="44" customWidth="1"/>
    <col min="3" max="3" width="23.28515625" style="44" bestFit="1" customWidth="1"/>
    <col min="4" max="4" width="23.28515625" style="44" customWidth="1"/>
    <col min="5" max="5" width="39" style="44" customWidth="1"/>
    <col min="6" max="6" width="18.42578125" style="44" customWidth="1"/>
    <col min="7" max="7" width="26" style="47" bestFit="1" customWidth="1"/>
    <col min="8" max="8" width="20.5703125" style="44" customWidth="1"/>
    <col min="9" max="9" width="9" style="44" customWidth="1"/>
    <col min="10" max="10" width="17.7109375" style="44" customWidth="1"/>
    <col min="11" max="11" width="16" style="44" bestFit="1" customWidth="1"/>
    <col min="12" max="12" width="25.140625" style="45" bestFit="1" customWidth="1"/>
    <col min="13" max="13" width="13.28515625" style="65" bestFit="1" customWidth="1"/>
    <col min="14" max="15" width="10.7109375" style="45"/>
    <col min="16" max="17" width="18.7109375" style="45" customWidth="1"/>
    <col min="18" max="18" width="24.5703125" style="45" bestFit="1" customWidth="1"/>
    <col min="19" max="19" width="41.5703125" style="45" customWidth="1"/>
    <col min="20" max="20" width="38.85546875" style="45" bestFit="1" customWidth="1"/>
    <col min="21" max="16384" width="10.7109375" style="45"/>
  </cols>
  <sheetData>
    <row r="1" spans="1:21" ht="24" customHeight="1">
      <c r="A1" s="78" t="s">
        <v>19</v>
      </c>
      <c r="B1" s="136" t="s">
        <v>511</v>
      </c>
      <c r="C1" s="137"/>
      <c r="D1" s="137"/>
      <c r="E1" s="137"/>
      <c r="F1" s="137"/>
      <c r="G1" s="138"/>
      <c r="J1" s="89" t="s">
        <v>21</v>
      </c>
      <c r="K1" s="90" t="s">
        <v>22</v>
      </c>
      <c r="L1" s="90" t="s">
        <v>23</v>
      </c>
      <c r="M1" s="90" t="s">
        <v>24</v>
      </c>
      <c r="N1" s="90"/>
      <c r="O1" s="90"/>
      <c r="P1" s="90"/>
      <c r="Q1" s="90"/>
      <c r="R1" s="89"/>
      <c r="S1" s="89"/>
      <c r="T1" s="90"/>
      <c r="U1" s="77"/>
    </row>
    <row r="2" spans="1:21" ht="24" customHeight="1">
      <c r="A2" s="79" t="s">
        <v>25</v>
      </c>
      <c r="B2" s="139">
        <v>809010600</v>
      </c>
      <c r="C2" s="140"/>
      <c r="D2" s="140"/>
      <c r="E2" s="140"/>
      <c r="F2" s="140"/>
      <c r="G2" s="141"/>
      <c r="J2" s="89" t="s">
        <v>26</v>
      </c>
      <c r="K2" s="90" t="s">
        <v>21</v>
      </c>
      <c r="L2" s="90" t="s">
        <v>27</v>
      </c>
      <c r="M2" s="90">
        <v>1.4999999999999999E-2</v>
      </c>
      <c r="N2" s="90"/>
      <c r="O2" s="90"/>
      <c r="P2" s="89"/>
      <c r="Q2" s="89"/>
      <c r="R2" s="90"/>
      <c r="S2" s="90"/>
      <c r="T2" s="90"/>
      <c r="U2" s="77"/>
    </row>
    <row r="3" spans="1:21" ht="24" customHeight="1">
      <c r="A3" s="79" t="s">
        <v>28</v>
      </c>
      <c r="B3" s="139" t="s">
        <v>513</v>
      </c>
      <c r="C3" s="140"/>
      <c r="D3" s="140"/>
      <c r="E3" s="140"/>
      <c r="F3" s="140"/>
      <c r="G3" s="141"/>
      <c r="J3" s="89" t="s">
        <v>30</v>
      </c>
      <c r="K3" s="90" t="s">
        <v>21</v>
      </c>
      <c r="L3" s="90" t="s">
        <v>31</v>
      </c>
      <c r="M3" s="90">
        <v>2.5000000000000001E-2</v>
      </c>
      <c r="N3" s="90"/>
      <c r="O3" s="90"/>
      <c r="P3" s="89"/>
      <c r="Q3" s="89"/>
      <c r="R3" s="90"/>
      <c r="S3" s="90"/>
      <c r="T3" s="90"/>
      <c r="U3" s="77"/>
    </row>
    <row r="4" spans="1:21" ht="24" customHeight="1">
      <c r="A4" s="79" t="s">
        <v>32</v>
      </c>
      <c r="B4" s="142">
        <v>45323</v>
      </c>
      <c r="C4" s="140"/>
      <c r="D4" s="140"/>
      <c r="E4" s="140"/>
      <c r="F4" s="140"/>
      <c r="G4" s="141"/>
      <c r="J4" s="89"/>
      <c r="K4" s="90" t="s">
        <v>21</v>
      </c>
      <c r="L4" s="90" t="s">
        <v>33</v>
      </c>
      <c r="M4" s="90">
        <v>3.5000000000000003E-2</v>
      </c>
      <c r="N4" s="90"/>
      <c r="O4" s="90"/>
      <c r="P4" s="89"/>
      <c r="Q4" s="89"/>
      <c r="R4" s="90"/>
      <c r="S4" s="90"/>
      <c r="T4" s="90"/>
      <c r="U4" s="77"/>
    </row>
    <row r="5" spans="1:21" ht="36">
      <c r="A5" s="161" t="s">
        <v>34</v>
      </c>
      <c r="B5" s="164" t="s">
        <v>35</v>
      </c>
      <c r="C5" s="165"/>
      <c r="D5" s="166"/>
      <c r="E5" s="68" t="s">
        <v>36</v>
      </c>
      <c r="F5" s="69" t="s">
        <v>3</v>
      </c>
      <c r="G5" s="68" t="s">
        <v>37</v>
      </c>
      <c r="J5" s="89"/>
      <c r="K5" s="90" t="s">
        <v>26</v>
      </c>
      <c r="L5" s="90" t="s">
        <v>38</v>
      </c>
      <c r="M5" s="90">
        <v>0.04</v>
      </c>
      <c r="N5" s="90"/>
      <c r="O5" s="90"/>
      <c r="P5" s="89"/>
      <c r="Q5" s="89"/>
      <c r="R5" s="90"/>
      <c r="S5" s="90"/>
      <c r="T5" s="90"/>
      <c r="U5" s="77"/>
    </row>
    <row r="6" spans="1:21" ht="18">
      <c r="A6" s="162"/>
      <c r="B6" s="145" t="s">
        <v>39</v>
      </c>
      <c r="C6" s="146"/>
      <c r="D6" s="147"/>
      <c r="E6" s="46">
        <v>83755275</v>
      </c>
      <c r="F6" s="71">
        <v>0.19</v>
      </c>
      <c r="G6" s="72">
        <f>+E6</f>
        <v>83755275</v>
      </c>
      <c r="H6" s="46"/>
      <c r="J6" s="91"/>
      <c r="K6" s="90" t="s">
        <v>26</v>
      </c>
      <c r="L6" s="90">
        <v>52439818</v>
      </c>
      <c r="M6" s="90">
        <v>0.06</v>
      </c>
      <c r="N6" s="90"/>
      <c r="O6" s="90"/>
      <c r="P6" s="89"/>
      <c r="Q6" s="89"/>
      <c r="R6" s="90"/>
      <c r="S6" s="90"/>
      <c r="T6" s="90"/>
      <c r="U6" s="77"/>
    </row>
    <row r="7" spans="1:21" ht="18">
      <c r="A7" s="162"/>
      <c r="B7" s="145" t="s">
        <v>41</v>
      </c>
      <c r="C7" s="146"/>
      <c r="D7" s="147"/>
      <c r="E7" s="70">
        <v>0</v>
      </c>
      <c r="F7" s="71">
        <v>0.19</v>
      </c>
      <c r="G7" s="72">
        <f>+E7</f>
        <v>0</v>
      </c>
      <c r="H7" s="46"/>
      <c r="J7" s="91"/>
      <c r="K7" s="90" t="s">
        <v>26</v>
      </c>
      <c r="L7" s="90" t="s">
        <v>42</v>
      </c>
      <c r="M7" s="90">
        <v>0.01</v>
      </c>
      <c r="N7" s="90"/>
      <c r="O7" s="90"/>
      <c r="P7" s="91"/>
      <c r="Q7" s="91"/>
      <c r="R7" s="90"/>
      <c r="S7" s="90"/>
      <c r="T7" s="90"/>
      <c r="U7" s="77"/>
    </row>
    <row r="8" spans="1:21" ht="18">
      <c r="A8" s="162"/>
      <c r="B8" s="145" t="s">
        <v>43</v>
      </c>
      <c r="C8" s="146"/>
      <c r="D8" s="147"/>
      <c r="E8" s="70"/>
      <c r="F8" s="71">
        <v>0</v>
      </c>
      <c r="G8" s="72">
        <f>+E8</f>
        <v>0</v>
      </c>
      <c r="H8" s="46"/>
      <c r="J8" s="91"/>
      <c r="K8" s="90" t="s">
        <v>26</v>
      </c>
      <c r="L8" s="90" t="s">
        <v>44</v>
      </c>
      <c r="M8" s="90">
        <v>0.02</v>
      </c>
      <c r="N8" s="90"/>
      <c r="O8" s="90"/>
      <c r="P8" s="91"/>
      <c r="Q8" s="91"/>
      <c r="R8" s="90"/>
      <c r="S8" s="90"/>
      <c r="T8" s="90"/>
      <c r="U8" s="77"/>
    </row>
    <row r="9" spans="1:21" ht="18">
      <c r="A9" s="162"/>
      <c r="B9" s="145" t="s">
        <v>45</v>
      </c>
      <c r="C9" s="146"/>
      <c r="D9" s="147"/>
      <c r="E9" s="70"/>
      <c r="F9" s="71">
        <v>0</v>
      </c>
      <c r="G9" s="72">
        <f>+E9</f>
        <v>0</v>
      </c>
      <c r="H9" s="46"/>
      <c r="J9" s="91"/>
      <c r="K9" s="90" t="s">
        <v>26</v>
      </c>
      <c r="L9" s="90" t="s">
        <v>46</v>
      </c>
      <c r="M9" s="90">
        <v>0.02</v>
      </c>
      <c r="N9" s="90"/>
      <c r="O9" s="90"/>
      <c r="P9" s="91"/>
      <c r="Q9" s="91"/>
      <c r="R9" s="90"/>
      <c r="S9" s="90"/>
      <c r="T9" s="90"/>
      <c r="U9" s="77"/>
    </row>
    <row r="10" spans="1:21" ht="18">
      <c r="A10" s="162"/>
      <c r="B10" s="156" t="s">
        <v>47</v>
      </c>
      <c r="C10" s="156"/>
      <c r="D10" s="156"/>
      <c r="E10" s="156"/>
      <c r="F10" s="156"/>
      <c r="G10" s="73">
        <f>SUM(G6:G9)</f>
        <v>83755275</v>
      </c>
      <c r="H10" s="46"/>
      <c r="J10" s="91"/>
      <c r="K10" s="90" t="s">
        <v>26</v>
      </c>
      <c r="L10" s="90" t="s">
        <v>48</v>
      </c>
      <c r="M10" s="90">
        <v>3.5000000000000003E-2</v>
      </c>
      <c r="N10" s="90"/>
      <c r="O10" s="90"/>
      <c r="P10" s="91"/>
      <c r="Q10" s="91"/>
      <c r="R10" s="90"/>
      <c r="S10" s="90"/>
      <c r="T10" s="90"/>
      <c r="U10" s="77"/>
    </row>
    <row r="11" spans="1:21" ht="18">
      <c r="A11" s="162"/>
      <c r="B11" s="145" t="s">
        <v>49</v>
      </c>
      <c r="C11" s="146"/>
      <c r="D11" s="147"/>
      <c r="E11" s="74">
        <f>+E6</f>
        <v>83755275</v>
      </c>
      <c r="F11" s="75">
        <f>+F6</f>
        <v>0.19</v>
      </c>
      <c r="G11" s="76">
        <f>+E11*F11</f>
        <v>15913502.25</v>
      </c>
      <c r="H11" s="46"/>
      <c r="J11" s="91"/>
      <c r="K11" s="90" t="s">
        <v>30</v>
      </c>
      <c r="L11" s="90" t="s">
        <v>50</v>
      </c>
      <c r="M11" s="90">
        <v>0.04</v>
      </c>
      <c r="N11" s="90"/>
      <c r="O11" s="90"/>
      <c r="P11" s="91"/>
      <c r="Q11" s="91"/>
      <c r="R11" s="90"/>
      <c r="S11" s="90"/>
      <c r="T11" s="90"/>
      <c r="U11" s="77"/>
    </row>
    <row r="12" spans="1:21" ht="18">
      <c r="A12" s="162"/>
      <c r="B12" s="145" t="s">
        <v>51</v>
      </c>
      <c r="C12" s="146"/>
      <c r="D12" s="147"/>
      <c r="E12" s="74">
        <f t="shared" ref="E12:F14" si="0">+E7</f>
        <v>0</v>
      </c>
      <c r="F12" s="75">
        <f t="shared" si="0"/>
        <v>0.19</v>
      </c>
      <c r="G12" s="76">
        <f>+E12*F12</f>
        <v>0</v>
      </c>
      <c r="H12" s="46"/>
      <c r="J12" s="91"/>
      <c r="K12" s="90" t="s">
        <v>30</v>
      </c>
      <c r="L12" s="90" t="s">
        <v>52</v>
      </c>
      <c r="M12" s="90">
        <v>3.5000000000000003E-2</v>
      </c>
      <c r="N12" s="90"/>
      <c r="O12" s="90"/>
      <c r="P12" s="91"/>
      <c r="Q12" s="91"/>
      <c r="R12" s="90"/>
      <c r="S12" s="90"/>
      <c r="T12" s="90"/>
      <c r="U12" s="77"/>
    </row>
    <row r="13" spans="1:21" ht="18">
      <c r="A13" s="162"/>
      <c r="B13" s="145" t="s">
        <v>53</v>
      </c>
      <c r="C13" s="146"/>
      <c r="D13" s="147"/>
      <c r="E13" s="74">
        <f t="shared" si="0"/>
        <v>0</v>
      </c>
      <c r="F13" s="75">
        <f t="shared" si="0"/>
        <v>0</v>
      </c>
      <c r="G13" s="76">
        <f>+E13*F13</f>
        <v>0</v>
      </c>
      <c r="H13" s="46"/>
      <c r="J13" s="91"/>
      <c r="K13" s="91"/>
      <c r="L13" s="90" t="s">
        <v>54</v>
      </c>
      <c r="M13" s="92">
        <v>0</v>
      </c>
      <c r="N13" s="90"/>
      <c r="O13" s="90"/>
      <c r="P13" s="91"/>
      <c r="Q13" s="91"/>
      <c r="R13" s="90"/>
      <c r="S13" s="90"/>
      <c r="T13" s="90"/>
    </row>
    <row r="14" spans="1:21" ht="18">
      <c r="A14" s="162"/>
      <c r="B14" s="145" t="s">
        <v>55</v>
      </c>
      <c r="C14" s="146"/>
      <c r="D14" s="147"/>
      <c r="E14" s="74">
        <f t="shared" si="0"/>
        <v>0</v>
      </c>
      <c r="F14" s="75">
        <f t="shared" si="0"/>
        <v>0</v>
      </c>
      <c r="G14" s="76">
        <f>+E14*F14</f>
        <v>0</v>
      </c>
      <c r="H14" s="46"/>
      <c r="J14" s="99"/>
      <c r="K14" s="89" t="s">
        <v>21</v>
      </c>
      <c r="L14" s="90"/>
      <c r="M14" s="92"/>
      <c r="N14" s="90"/>
      <c r="O14" s="90"/>
      <c r="P14" s="90"/>
      <c r="Q14" s="90"/>
      <c r="R14" s="90"/>
      <c r="S14" s="90"/>
      <c r="T14" s="90"/>
    </row>
    <row r="15" spans="1:21" ht="18">
      <c r="A15" s="162"/>
      <c r="B15" s="156" t="s">
        <v>56</v>
      </c>
      <c r="C15" s="156"/>
      <c r="D15" s="156"/>
      <c r="E15" s="156"/>
      <c r="F15" s="156"/>
      <c r="G15" s="73">
        <f>SUM(G11:G14)</f>
        <v>15913502.25</v>
      </c>
      <c r="H15" s="46"/>
      <c r="J15" s="99"/>
      <c r="K15" s="89" t="s">
        <v>26</v>
      </c>
      <c r="L15" s="90"/>
      <c r="M15" s="92"/>
      <c r="N15" s="90"/>
      <c r="O15" s="90"/>
      <c r="P15" s="90"/>
      <c r="Q15" s="90"/>
      <c r="R15" s="90"/>
      <c r="S15" s="90"/>
      <c r="T15" s="90"/>
    </row>
    <row r="16" spans="1:21" ht="18">
      <c r="A16" s="163"/>
      <c r="B16" s="156" t="s">
        <v>57</v>
      </c>
      <c r="C16" s="156"/>
      <c r="D16" s="156"/>
      <c r="E16" s="156"/>
      <c r="F16" s="156"/>
      <c r="G16" s="73">
        <f>+G10+G15</f>
        <v>99668777.25</v>
      </c>
      <c r="H16" s="102"/>
      <c r="J16" s="99"/>
      <c r="K16" s="89"/>
      <c r="L16" s="90"/>
      <c r="M16" s="92"/>
      <c r="N16" s="90"/>
      <c r="O16" s="90"/>
      <c r="P16" s="90"/>
      <c r="Q16" s="90"/>
      <c r="R16" s="90"/>
      <c r="S16" s="90"/>
      <c r="T16" s="90"/>
    </row>
    <row r="17" spans="1:20" ht="36">
      <c r="A17" s="167" t="s">
        <v>58</v>
      </c>
      <c r="B17" s="80" t="s">
        <v>59</v>
      </c>
      <c r="C17" s="81" t="s">
        <v>60</v>
      </c>
      <c r="D17" s="81" t="s">
        <v>61</v>
      </c>
      <c r="E17" s="81" t="s">
        <v>23</v>
      </c>
      <c r="F17" s="80" t="s">
        <v>3</v>
      </c>
      <c r="G17" s="81" t="s">
        <v>62</v>
      </c>
      <c r="H17" s="46"/>
      <c r="J17" s="99"/>
      <c r="K17" s="91"/>
      <c r="L17" s="90"/>
      <c r="M17" s="92"/>
      <c r="N17" s="90"/>
      <c r="O17" s="90"/>
      <c r="P17" s="90"/>
      <c r="Q17" s="90"/>
      <c r="R17" s="90"/>
      <c r="S17" s="90"/>
      <c r="T17" s="90"/>
    </row>
    <row r="18" spans="1:20" ht="36">
      <c r="A18" s="168"/>
      <c r="B18" s="82" t="s">
        <v>63</v>
      </c>
      <c r="C18" s="83">
        <f>+G10</f>
        <v>83755275</v>
      </c>
      <c r="D18" s="87" t="s">
        <v>64</v>
      </c>
      <c r="E18" s="88" t="s">
        <v>52</v>
      </c>
      <c r="F18" s="85">
        <f>+VLOOKUP(E18,L$2:$M$13,2,0)</f>
        <v>3.5000000000000003E-2</v>
      </c>
      <c r="G18" s="86">
        <f>+C18*F18</f>
        <v>2931434.6250000005</v>
      </c>
      <c r="H18" s="46"/>
      <c r="J18" s="99"/>
      <c r="K18" s="109"/>
      <c r="L18" s="90"/>
      <c r="M18" s="92"/>
      <c r="N18" s="90"/>
      <c r="O18" s="90"/>
      <c r="P18" s="90"/>
      <c r="Q18" s="90"/>
      <c r="R18" s="90"/>
      <c r="S18" s="90"/>
      <c r="T18" s="90"/>
    </row>
    <row r="19" spans="1:20" ht="43.5" customHeight="1">
      <c r="A19" s="168"/>
      <c r="B19" s="82" t="s">
        <v>65</v>
      </c>
      <c r="C19" s="83">
        <f>+G15</f>
        <v>15913502.25</v>
      </c>
      <c r="D19" s="148" t="s">
        <v>66</v>
      </c>
      <c r="E19" s="148"/>
      <c r="F19" s="66">
        <v>0.15</v>
      </c>
      <c r="G19" s="84">
        <f>+C19*F19</f>
        <v>2387025.3374999999</v>
      </c>
      <c r="H19" s="46"/>
      <c r="J19" s="102"/>
      <c r="K19" s="110"/>
      <c r="L19" s="111"/>
      <c r="M19" s="111"/>
    </row>
    <row r="20" spans="1:20" ht="42.75">
      <c r="A20" s="168"/>
      <c r="B20" s="93" t="s">
        <v>59</v>
      </c>
      <c r="C20" s="94" t="s">
        <v>67</v>
      </c>
      <c r="D20" s="149" t="s">
        <v>68</v>
      </c>
      <c r="E20" s="150"/>
      <c r="F20" s="93" t="s">
        <v>3</v>
      </c>
      <c r="G20" s="94" t="s">
        <v>62</v>
      </c>
      <c r="H20" s="67" t="s">
        <v>69</v>
      </c>
      <c r="I20" s="51">
        <f>+VLOOKUP(D21,'Tarifas validar '!A$5:G425,7,0)</f>
        <v>1.06</v>
      </c>
      <c r="J20" s="52" t="s">
        <v>70</v>
      </c>
      <c r="K20" s="51">
        <f>+VLOOKUP(D21,'Tarifas validar '!A$5:Z425,8,0)</f>
        <v>10.6</v>
      </c>
    </row>
    <row r="21" spans="1:20" ht="20.25" customHeight="1">
      <c r="A21" s="168"/>
      <c r="B21" s="157" t="s">
        <v>71</v>
      </c>
      <c r="C21" s="159">
        <f>+G10</f>
        <v>83755275</v>
      </c>
      <c r="D21" s="151">
        <v>6820</v>
      </c>
      <c r="E21" s="152"/>
      <c r="F21" s="55">
        <f>+VLOOKUP(D21,'Tarifas validar '!A$5:C425,3,0)</f>
        <v>10</v>
      </c>
      <c r="G21" s="143">
        <f>+(C21*F21)/1000</f>
        <v>837552.75</v>
      </c>
      <c r="H21" s="135">
        <f>+I20*C21%</f>
        <v>887805.91500000004</v>
      </c>
      <c r="I21" s="135"/>
      <c r="J21" s="135">
        <f>+(K20*C21)/1000</f>
        <v>887805.91500000004</v>
      </c>
      <c r="K21" s="135"/>
    </row>
    <row r="22" spans="1:20" ht="63.75" customHeight="1">
      <c r="A22" s="168"/>
      <c r="B22" s="158"/>
      <c r="C22" s="160"/>
      <c r="D22" s="133" t="str">
        <f>+VLOOKUP(D21,'Tarifas validar '!A$5:C425,2,0)</f>
        <v>Actividades inmobiliarias realizadas a cambio de una retribución o por contrata</v>
      </c>
      <c r="E22" s="134"/>
      <c r="F22" s="56" t="s">
        <v>72</v>
      </c>
      <c r="G22" s="144"/>
      <c r="H22" s="135"/>
      <c r="I22" s="135"/>
      <c r="J22" s="135"/>
      <c r="K22" s="135"/>
    </row>
    <row r="23" spans="1:20" ht="29.25" customHeight="1">
      <c r="A23" s="169"/>
      <c r="B23" s="53" t="s">
        <v>16</v>
      </c>
      <c r="C23" s="54">
        <f>+G21</f>
        <v>837552.75</v>
      </c>
      <c r="D23" s="54"/>
      <c r="E23" s="50"/>
      <c r="F23" s="57">
        <v>0.06</v>
      </c>
      <c r="G23" s="58">
        <f>+C23*F23</f>
        <v>50253.165000000001</v>
      </c>
      <c r="H23" s="135"/>
      <c r="I23" s="135"/>
      <c r="J23" s="135"/>
      <c r="K23" s="135"/>
    </row>
    <row r="24" spans="1:20" ht="38.25" customHeight="1" thickBot="1">
      <c r="A24" s="59"/>
      <c r="B24" s="170" t="s">
        <v>73</v>
      </c>
      <c r="C24" s="170"/>
      <c r="D24" s="170"/>
      <c r="E24" s="170"/>
      <c r="F24" s="170"/>
      <c r="G24" s="60">
        <f>+G18+G19+G21+G23</f>
        <v>6206265.8775000004</v>
      </c>
      <c r="H24" s="46"/>
      <c r="J24" s="46"/>
    </row>
    <row r="25" spans="1:20" ht="20.25">
      <c r="A25" s="61"/>
      <c r="B25" s="61"/>
      <c r="C25" s="61"/>
      <c r="D25" s="61"/>
      <c r="E25" s="61"/>
      <c r="F25" s="61"/>
      <c r="G25" s="62"/>
      <c r="H25" s="46"/>
      <c r="J25" s="46"/>
    </row>
    <row r="26" spans="1:20" ht="28.5" customHeight="1" thickBot="1">
      <c r="A26" s="130" t="s">
        <v>74</v>
      </c>
      <c r="B26" s="131"/>
      <c r="C26" s="131"/>
      <c r="D26" s="131"/>
      <c r="E26" s="131"/>
      <c r="F26" s="132"/>
      <c r="G26" s="64">
        <v>0</v>
      </c>
      <c r="H26" s="46"/>
      <c r="J26" s="46"/>
    </row>
    <row r="27" spans="1:20" ht="20.25">
      <c r="A27" s="61"/>
      <c r="B27" s="61"/>
      <c r="C27" s="61"/>
      <c r="D27" s="61"/>
      <c r="E27" s="61"/>
      <c r="F27" s="61"/>
      <c r="G27" s="62"/>
      <c r="H27" s="46"/>
      <c r="J27" s="46"/>
    </row>
    <row r="28" spans="1:20" ht="53.25" customHeight="1" thickBot="1">
      <c r="A28" s="179" t="s">
        <v>75</v>
      </c>
      <c r="B28" s="180"/>
      <c r="C28" s="180"/>
      <c r="D28" s="180"/>
      <c r="E28" s="180"/>
      <c r="F28" s="181"/>
      <c r="G28" s="63">
        <f>+G16-G24-G26</f>
        <v>93462511.372500002</v>
      </c>
      <c r="H28" s="46"/>
      <c r="J28" s="46"/>
    </row>
    <row r="29" spans="1:20">
      <c r="H29" s="46"/>
      <c r="J29" s="46"/>
    </row>
    <row r="30" spans="1:20">
      <c r="H30" s="46"/>
      <c r="J30" s="46"/>
      <c r="K30" s="46"/>
    </row>
    <row r="31" spans="1:20">
      <c r="H31" s="48"/>
      <c r="J31" s="46"/>
    </row>
    <row r="32" spans="1:20">
      <c r="H32" s="46"/>
      <c r="J32" s="46"/>
      <c r="K32" s="46"/>
    </row>
    <row r="33" spans="8:11">
      <c r="H33" s="49"/>
      <c r="J33" s="49"/>
      <c r="K33" s="49"/>
    </row>
  </sheetData>
  <mergeCells count="30">
    <mergeCell ref="A28:F28"/>
    <mergeCell ref="G21:G22"/>
    <mergeCell ref="H21:I23"/>
    <mergeCell ref="J21:K23"/>
    <mergeCell ref="D22:E22"/>
    <mergeCell ref="B24:F24"/>
    <mergeCell ref="A26:F26"/>
    <mergeCell ref="B16:F16"/>
    <mergeCell ref="A17:A23"/>
    <mergeCell ref="D19:E19"/>
    <mergeCell ref="D20:E20"/>
    <mergeCell ref="B21:B22"/>
    <mergeCell ref="C21:C22"/>
    <mergeCell ref="D21:E21"/>
    <mergeCell ref="A5:A16"/>
    <mergeCell ref="B15:F15"/>
    <mergeCell ref="B6:D6"/>
    <mergeCell ref="B7:D7"/>
    <mergeCell ref="B8:D8"/>
    <mergeCell ref="B9:D9"/>
    <mergeCell ref="B10:F10"/>
    <mergeCell ref="B11:D11"/>
    <mergeCell ref="B12:D12"/>
    <mergeCell ref="B13:D13"/>
    <mergeCell ref="B14:D14"/>
    <mergeCell ref="B1:G1"/>
    <mergeCell ref="B2:G2"/>
    <mergeCell ref="B3:G3"/>
    <mergeCell ref="B4:G4"/>
    <mergeCell ref="B5:D5"/>
  </mergeCells>
  <dataValidations disablePrompts="1" count="3">
    <dataValidation type="list" allowBlank="1" showInputMessage="1" showErrorMessage="1" sqref="F19" xr:uid="{E691787F-86CF-4152-97F5-3135CBED6B09}">
      <formula1>"15%,0%"</formula1>
    </dataValidation>
    <dataValidation type="list" allowBlank="1" showInputMessage="1" showErrorMessage="1" sqref="F6:F9" xr:uid="{47BB8DC5-AAA4-4C08-9C3A-9089EF181B6A}">
      <formula1>"0%,5%,19%"</formula1>
    </dataValidation>
    <dataValidation type="list" allowBlank="1" showInputMessage="1" showErrorMessage="1" sqref="E18" xr:uid="{DC4F6154-4366-4EE4-B814-E8B043841B3F}">
      <formula1>INDIRECT($D$18)</formula1>
    </dataValidation>
  </dataValidations>
  <pageMargins left="0.70866141732283472" right="0.70866141732283472" top="0.74803149606299213" bottom="0.74803149606299213" header="0.31496062992125984" footer="0.31496062992125984"/>
  <pageSetup scale="48" orientation="landscape" r:id="rId1"/>
  <tableParts count="2">
    <tablePart r:id="rId2"/>
    <tablePart r:id="rId3"/>
  </tableParts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16F1BBC9-783C-442D-88A2-F042A2B31B90}">
          <x14:formula1>
            <xm:f>Hoja3!$B$3:$B$6</xm:f>
          </x14:formula1>
          <xm:sqref>D18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7AD797-E1F8-46AD-A112-8E99CBAD7882}">
  <sheetPr>
    <pageSetUpPr fitToPage="1"/>
  </sheetPr>
  <dimension ref="A1:U33"/>
  <sheetViews>
    <sheetView zoomScale="70" zoomScaleNormal="70" zoomScaleSheetLayoutView="70" workbookViewId="0">
      <selection activeCell="J26" sqref="J26"/>
    </sheetView>
  </sheetViews>
  <sheetFormatPr defaultColWidth="10.7109375" defaultRowHeight="15"/>
  <cols>
    <col min="1" max="1" width="32.28515625" style="44" customWidth="1"/>
    <col min="2" max="2" width="29.5703125" style="44" customWidth="1"/>
    <col min="3" max="3" width="23.28515625" style="44" bestFit="1" customWidth="1"/>
    <col min="4" max="4" width="23.28515625" style="44" customWidth="1"/>
    <col min="5" max="5" width="39" style="44" customWidth="1"/>
    <col min="6" max="6" width="18.42578125" style="44" customWidth="1"/>
    <col min="7" max="7" width="26" style="47" bestFit="1" customWidth="1"/>
    <col min="8" max="8" width="20.5703125" style="44" customWidth="1"/>
    <col min="9" max="9" width="11" style="44" bestFit="1" customWidth="1"/>
    <col min="10" max="10" width="20.28515625" style="44" bestFit="1" customWidth="1"/>
    <col min="11" max="11" width="26.140625" style="44" bestFit="1" customWidth="1"/>
    <col min="12" max="12" width="25.140625" style="45" bestFit="1" customWidth="1"/>
    <col min="13" max="13" width="10.7109375" style="65"/>
    <col min="14" max="15" width="10.7109375" style="45"/>
    <col min="16" max="17" width="18.7109375" style="45" customWidth="1"/>
    <col min="18" max="18" width="24.5703125" style="45" bestFit="1" customWidth="1"/>
    <col min="19" max="19" width="41.5703125" style="45" customWidth="1"/>
    <col min="20" max="20" width="38.85546875" style="45" bestFit="1" customWidth="1"/>
    <col min="21" max="16384" width="10.7109375" style="45"/>
  </cols>
  <sheetData>
    <row r="1" spans="1:21" ht="24" customHeight="1">
      <c r="A1" s="78" t="s">
        <v>19</v>
      </c>
      <c r="B1" s="136" t="s">
        <v>514</v>
      </c>
      <c r="C1" s="137"/>
      <c r="D1" s="137"/>
      <c r="E1" s="137"/>
      <c r="F1" s="137"/>
      <c r="G1" s="138"/>
      <c r="J1" s="89" t="s">
        <v>21</v>
      </c>
      <c r="K1" s="90" t="s">
        <v>22</v>
      </c>
      <c r="L1" s="90" t="s">
        <v>23</v>
      </c>
      <c r="M1" s="90" t="s">
        <v>24</v>
      </c>
      <c r="N1" s="90"/>
      <c r="O1" s="90"/>
      <c r="P1" s="90"/>
      <c r="Q1" s="90"/>
      <c r="R1" s="89"/>
      <c r="S1" s="89"/>
      <c r="T1" s="90"/>
      <c r="U1" s="77"/>
    </row>
    <row r="2" spans="1:21" ht="24" customHeight="1">
      <c r="A2" s="79" t="s">
        <v>25</v>
      </c>
      <c r="B2" s="139">
        <v>844001198</v>
      </c>
      <c r="C2" s="140"/>
      <c r="D2" s="140"/>
      <c r="E2" s="140"/>
      <c r="F2" s="140"/>
      <c r="G2" s="141"/>
      <c r="J2" s="89" t="s">
        <v>26</v>
      </c>
      <c r="K2" s="90" t="s">
        <v>21</v>
      </c>
      <c r="L2" s="90" t="s">
        <v>27</v>
      </c>
      <c r="M2" s="90">
        <v>1.4999999999999999E-2</v>
      </c>
      <c r="N2" s="90"/>
      <c r="O2" s="90"/>
      <c r="P2" s="89"/>
      <c r="Q2" s="89"/>
      <c r="R2" s="90"/>
      <c r="S2" s="90"/>
      <c r="T2" s="90"/>
      <c r="U2" s="77"/>
    </row>
    <row r="3" spans="1:21" ht="24" customHeight="1">
      <c r="A3" s="79" t="s">
        <v>28</v>
      </c>
      <c r="B3" s="139" t="s">
        <v>515</v>
      </c>
      <c r="C3" s="140"/>
      <c r="D3" s="140"/>
      <c r="E3" s="140"/>
      <c r="F3" s="140"/>
      <c r="G3" s="141"/>
      <c r="J3" s="89" t="s">
        <v>30</v>
      </c>
      <c r="K3" s="90" t="s">
        <v>21</v>
      </c>
      <c r="L3" s="90" t="s">
        <v>31</v>
      </c>
      <c r="M3" s="90">
        <v>2.5000000000000001E-2</v>
      </c>
      <c r="N3" s="90"/>
      <c r="O3" s="90"/>
      <c r="P3" s="89"/>
      <c r="Q3" s="89"/>
      <c r="R3" s="90"/>
      <c r="S3" s="90"/>
      <c r="T3" s="90"/>
      <c r="U3" s="77"/>
    </row>
    <row r="4" spans="1:21" ht="24" customHeight="1">
      <c r="A4" s="79" t="s">
        <v>32</v>
      </c>
      <c r="B4" s="142">
        <v>45350</v>
      </c>
      <c r="C4" s="140"/>
      <c r="D4" s="140"/>
      <c r="E4" s="140"/>
      <c r="F4" s="140"/>
      <c r="G4" s="141"/>
      <c r="J4" s="89"/>
      <c r="K4" s="90" t="s">
        <v>21</v>
      </c>
      <c r="L4" s="90" t="s">
        <v>33</v>
      </c>
      <c r="M4" s="90">
        <v>3.5000000000000003E-2</v>
      </c>
      <c r="N4" s="90"/>
      <c r="O4" s="90"/>
      <c r="P4" s="89"/>
      <c r="Q4" s="89"/>
      <c r="R4" s="90"/>
      <c r="S4" s="90"/>
      <c r="T4" s="90"/>
      <c r="U4" s="77"/>
    </row>
    <row r="5" spans="1:21" ht="36">
      <c r="A5" s="161" t="s">
        <v>34</v>
      </c>
      <c r="B5" s="164" t="s">
        <v>35</v>
      </c>
      <c r="C5" s="165"/>
      <c r="D5" s="95" t="s">
        <v>505</v>
      </c>
      <c r="E5" s="68" t="s">
        <v>36</v>
      </c>
      <c r="F5" s="69" t="s">
        <v>3</v>
      </c>
      <c r="G5" s="68" t="s">
        <v>37</v>
      </c>
      <c r="J5" s="89"/>
      <c r="K5" s="90" t="s">
        <v>26</v>
      </c>
      <c r="L5" s="90" t="s">
        <v>38</v>
      </c>
      <c r="M5" s="90">
        <v>0.04</v>
      </c>
      <c r="N5" s="90"/>
      <c r="O5" s="90"/>
      <c r="P5" s="89"/>
      <c r="Q5" s="89"/>
      <c r="R5" s="90"/>
      <c r="S5" s="90"/>
      <c r="T5" s="90"/>
      <c r="U5" s="77"/>
    </row>
    <row r="6" spans="1:21" ht="18" customHeight="1">
      <c r="A6" s="162"/>
      <c r="B6" s="145" t="s">
        <v>506</v>
      </c>
      <c r="C6" s="146"/>
      <c r="D6" s="147"/>
      <c r="E6" s="70">
        <v>202640498</v>
      </c>
      <c r="F6" s="71">
        <v>0</v>
      </c>
      <c r="G6" s="72">
        <f>+E6</f>
        <v>202640498</v>
      </c>
      <c r="H6" s="46"/>
      <c r="J6" s="91"/>
      <c r="K6" s="90" t="s">
        <v>26</v>
      </c>
      <c r="L6" s="90" t="s">
        <v>40</v>
      </c>
      <c r="M6" s="90">
        <v>0.06</v>
      </c>
      <c r="N6" s="90"/>
      <c r="O6" s="90"/>
      <c r="P6" s="89"/>
      <c r="Q6" s="89"/>
      <c r="R6" s="90"/>
      <c r="S6" s="90"/>
      <c r="T6" s="90"/>
      <c r="U6" s="77"/>
    </row>
    <row r="7" spans="1:21" ht="18">
      <c r="A7" s="162"/>
      <c r="B7" s="177" t="s">
        <v>507</v>
      </c>
      <c r="C7" s="178"/>
      <c r="D7" s="97">
        <v>0.1</v>
      </c>
      <c r="E7" s="98">
        <f>+E6*D7</f>
        <v>20264049.800000001</v>
      </c>
      <c r="F7" s="71">
        <v>0</v>
      </c>
      <c r="G7" s="72">
        <f>+E7</f>
        <v>20264049.800000001</v>
      </c>
      <c r="H7" s="46"/>
      <c r="J7" s="91"/>
      <c r="K7" s="90" t="s">
        <v>26</v>
      </c>
      <c r="L7" s="90" t="s">
        <v>42</v>
      </c>
      <c r="M7" s="90">
        <v>0.01</v>
      </c>
      <c r="N7" s="90"/>
      <c r="O7" s="90"/>
      <c r="P7" s="91"/>
      <c r="Q7" s="91"/>
      <c r="R7" s="90"/>
      <c r="S7" s="90"/>
      <c r="T7" s="90"/>
      <c r="U7" s="77"/>
    </row>
    <row r="8" spans="1:21" ht="18">
      <c r="A8" s="162"/>
      <c r="B8" s="177" t="s">
        <v>508</v>
      </c>
      <c r="C8" s="178"/>
      <c r="D8" s="97">
        <v>0</v>
      </c>
      <c r="E8" s="98">
        <f>+E6*D8</f>
        <v>0</v>
      </c>
      <c r="F8" s="71">
        <v>0</v>
      </c>
      <c r="G8" s="72">
        <f>+E8</f>
        <v>0</v>
      </c>
      <c r="H8" s="46"/>
      <c r="J8" s="91"/>
      <c r="K8" s="90" t="s">
        <v>26</v>
      </c>
      <c r="L8" s="90" t="s">
        <v>44</v>
      </c>
      <c r="M8" s="90">
        <v>0.02</v>
      </c>
      <c r="N8" s="90"/>
      <c r="O8" s="90"/>
      <c r="P8" s="91"/>
      <c r="Q8" s="91"/>
      <c r="R8" s="90"/>
      <c r="S8" s="90"/>
      <c r="T8" s="90"/>
      <c r="U8" s="77"/>
    </row>
    <row r="9" spans="1:21" ht="18">
      <c r="A9" s="162"/>
      <c r="B9" s="177" t="s">
        <v>509</v>
      </c>
      <c r="C9" s="178"/>
      <c r="D9" s="97">
        <v>0</v>
      </c>
      <c r="E9" s="98">
        <f>+E6*D9</f>
        <v>0</v>
      </c>
      <c r="F9" s="71">
        <v>0.19</v>
      </c>
      <c r="G9" s="72">
        <f>+E9</f>
        <v>0</v>
      </c>
      <c r="H9" s="46"/>
      <c r="J9" s="91"/>
      <c r="K9" s="90" t="s">
        <v>26</v>
      </c>
      <c r="L9" s="90" t="s">
        <v>46</v>
      </c>
      <c r="M9" s="90">
        <v>0.02</v>
      </c>
      <c r="N9" s="90"/>
      <c r="O9" s="90"/>
      <c r="P9" s="91"/>
      <c r="Q9" s="91"/>
      <c r="R9" s="90"/>
      <c r="S9" s="90"/>
      <c r="T9" s="90"/>
      <c r="U9" s="77"/>
    </row>
    <row r="10" spans="1:21" ht="18">
      <c r="A10" s="162"/>
      <c r="B10" s="156" t="s">
        <v>47</v>
      </c>
      <c r="C10" s="156"/>
      <c r="D10" s="156"/>
      <c r="E10" s="156"/>
      <c r="F10" s="156"/>
      <c r="G10" s="73">
        <f>SUM(G6:G9)</f>
        <v>222904547.80000001</v>
      </c>
      <c r="H10" s="46"/>
      <c r="J10" s="91"/>
      <c r="K10" s="90" t="s">
        <v>26</v>
      </c>
      <c r="L10" s="90" t="s">
        <v>48</v>
      </c>
      <c r="M10" s="90">
        <v>3.5000000000000003E-2</v>
      </c>
      <c r="N10" s="90"/>
      <c r="O10" s="90"/>
      <c r="P10" s="91"/>
      <c r="Q10" s="91"/>
      <c r="R10" s="90"/>
      <c r="S10" s="90"/>
      <c r="T10" s="90"/>
      <c r="U10" s="77"/>
    </row>
    <row r="11" spans="1:21" ht="18">
      <c r="A11" s="162"/>
      <c r="B11" s="145" t="s">
        <v>510</v>
      </c>
      <c r="C11" s="146"/>
      <c r="D11" s="147"/>
      <c r="E11" s="74">
        <f>+E7</f>
        <v>20264049.800000001</v>
      </c>
      <c r="F11" s="75">
        <f>+F9</f>
        <v>0.19</v>
      </c>
      <c r="G11" s="76">
        <f>+E11*F11</f>
        <v>3850169.4620000003</v>
      </c>
      <c r="H11" s="46"/>
      <c r="J11" s="91"/>
      <c r="K11" s="90" t="s">
        <v>30</v>
      </c>
      <c r="L11" s="90" t="s">
        <v>50</v>
      </c>
      <c r="M11" s="90">
        <v>0.04</v>
      </c>
      <c r="N11" s="90"/>
      <c r="O11" s="90"/>
      <c r="P11" s="91"/>
      <c r="Q11" s="91"/>
      <c r="R11" s="90"/>
      <c r="S11" s="90"/>
      <c r="T11" s="90"/>
      <c r="U11" s="77"/>
    </row>
    <row r="12" spans="1:21" ht="18">
      <c r="A12" s="162"/>
      <c r="B12" s="145"/>
      <c r="C12" s="146"/>
      <c r="D12" s="147"/>
      <c r="E12" s="74"/>
      <c r="F12" s="75"/>
      <c r="G12" s="76">
        <f>+E12*F12</f>
        <v>0</v>
      </c>
      <c r="H12" s="46"/>
      <c r="J12" s="91"/>
      <c r="K12" s="90" t="s">
        <v>30</v>
      </c>
      <c r="L12" s="90" t="s">
        <v>52</v>
      </c>
      <c r="M12" s="90">
        <v>3.5000000000000003E-2</v>
      </c>
      <c r="N12" s="90"/>
      <c r="O12" s="90"/>
      <c r="P12" s="91"/>
      <c r="Q12" s="91"/>
      <c r="R12" s="90"/>
      <c r="S12" s="90"/>
      <c r="T12" s="90"/>
      <c r="U12" s="77"/>
    </row>
    <row r="13" spans="1:21" ht="18">
      <c r="A13" s="162"/>
      <c r="B13" s="145"/>
      <c r="C13" s="146"/>
      <c r="D13" s="147"/>
      <c r="E13" s="74"/>
      <c r="F13" s="75"/>
      <c r="G13" s="76">
        <f>+E13*F13</f>
        <v>0</v>
      </c>
      <c r="H13" s="46"/>
      <c r="J13" s="91"/>
      <c r="K13" s="91"/>
      <c r="L13" s="90" t="s">
        <v>54</v>
      </c>
      <c r="M13" s="92">
        <v>0</v>
      </c>
      <c r="N13" s="90"/>
      <c r="O13" s="90"/>
      <c r="P13" s="91"/>
      <c r="Q13" s="91"/>
      <c r="R13" s="90"/>
      <c r="S13" s="90"/>
      <c r="T13" s="90"/>
    </row>
    <row r="14" spans="1:21" ht="18">
      <c r="A14" s="162"/>
      <c r="B14" s="145"/>
      <c r="C14" s="146"/>
      <c r="D14" s="147"/>
      <c r="E14" s="74"/>
      <c r="F14" s="75"/>
      <c r="G14" s="76">
        <f>+E14*F14</f>
        <v>0</v>
      </c>
      <c r="H14" s="46"/>
      <c r="J14" s="91"/>
      <c r="K14" s="89" t="s">
        <v>21</v>
      </c>
      <c r="L14" s="90"/>
      <c r="M14" s="92"/>
      <c r="N14" s="90"/>
      <c r="O14" s="90"/>
      <c r="P14" s="90"/>
      <c r="Q14" s="90"/>
      <c r="R14" s="90"/>
      <c r="S14" s="90"/>
      <c r="T14" s="90"/>
    </row>
    <row r="15" spans="1:21" ht="18">
      <c r="A15" s="162"/>
      <c r="B15" s="156" t="s">
        <v>56</v>
      </c>
      <c r="C15" s="156"/>
      <c r="D15" s="156"/>
      <c r="E15" s="156"/>
      <c r="F15" s="156"/>
      <c r="G15" s="73">
        <f>SUM(G11:G14)</f>
        <v>3850169.4620000003</v>
      </c>
      <c r="H15" s="46"/>
      <c r="J15" s="91"/>
      <c r="K15" s="89" t="s">
        <v>26</v>
      </c>
      <c r="L15" s="90"/>
      <c r="M15" s="92"/>
      <c r="N15" s="90"/>
      <c r="O15" s="90"/>
      <c r="P15" s="90"/>
      <c r="Q15" s="90"/>
      <c r="R15" s="90"/>
      <c r="S15" s="90"/>
      <c r="T15" s="90"/>
    </row>
    <row r="16" spans="1:21" ht="18">
      <c r="A16" s="163"/>
      <c r="B16" s="156" t="s">
        <v>57</v>
      </c>
      <c r="C16" s="156"/>
      <c r="D16" s="156"/>
      <c r="E16" s="156"/>
      <c r="F16" s="156"/>
      <c r="G16" s="73">
        <f>+G10+G15</f>
        <v>226754717.26200002</v>
      </c>
      <c r="H16" s="46"/>
      <c r="J16" s="99"/>
      <c r="K16" s="100" t="s">
        <v>30</v>
      </c>
      <c r="L16" s="77"/>
      <c r="M16" s="101"/>
      <c r="N16" s="77"/>
      <c r="O16" s="77"/>
      <c r="P16" s="90"/>
      <c r="Q16" s="90"/>
      <c r="R16" s="90"/>
      <c r="S16" s="90"/>
      <c r="T16" s="90"/>
    </row>
    <row r="17" spans="1:20" ht="36">
      <c r="A17" s="167" t="s">
        <v>58</v>
      </c>
      <c r="B17" s="80" t="s">
        <v>59</v>
      </c>
      <c r="C17" s="81" t="s">
        <v>60</v>
      </c>
      <c r="D17" s="81" t="s">
        <v>61</v>
      </c>
      <c r="E17" s="81" t="s">
        <v>23</v>
      </c>
      <c r="F17" s="80" t="s">
        <v>3</v>
      </c>
      <c r="G17" s="81" t="s">
        <v>62</v>
      </c>
      <c r="H17" s="46"/>
      <c r="J17" s="99"/>
      <c r="K17" s="99"/>
      <c r="L17" s="106"/>
      <c r="M17" s="106"/>
      <c r="N17" s="106"/>
      <c r="O17" s="77"/>
      <c r="P17" s="90"/>
      <c r="Q17" s="90"/>
      <c r="R17" s="90"/>
      <c r="S17" s="90"/>
      <c r="T17" s="90"/>
    </row>
    <row r="18" spans="1:20" ht="36">
      <c r="A18" s="168"/>
      <c r="B18" s="82" t="s">
        <v>63</v>
      </c>
      <c r="C18" s="83">
        <f>+E7</f>
        <v>20264049.800000001</v>
      </c>
      <c r="D18" s="87" t="s">
        <v>26</v>
      </c>
      <c r="E18" s="88" t="s">
        <v>44</v>
      </c>
      <c r="F18" s="96">
        <f>+VLOOKUP(E18,L$2:$M$13,2,0)</f>
        <v>0.02</v>
      </c>
      <c r="G18" s="84">
        <f>+C18*F18</f>
        <v>405280.99600000004</v>
      </c>
      <c r="H18" s="46"/>
      <c r="J18" s="99"/>
      <c r="K18" s="100"/>
      <c r="L18" s="106"/>
      <c r="M18" s="106"/>
      <c r="N18" s="106"/>
      <c r="O18" s="77"/>
      <c r="P18" s="90"/>
      <c r="Q18" s="90"/>
      <c r="R18" s="90"/>
      <c r="S18" s="90"/>
      <c r="T18" s="90"/>
    </row>
    <row r="19" spans="1:20" ht="43.5" customHeight="1">
      <c r="A19" s="168"/>
      <c r="B19" s="82" t="s">
        <v>65</v>
      </c>
      <c r="C19" s="83">
        <f>+G15</f>
        <v>3850169.4620000003</v>
      </c>
      <c r="D19" s="148" t="s">
        <v>66</v>
      </c>
      <c r="E19" s="148"/>
      <c r="F19" s="66">
        <v>0.15</v>
      </c>
      <c r="G19" s="84">
        <f>+C19*F19</f>
        <v>577525.41930000007</v>
      </c>
      <c r="H19" s="46"/>
      <c r="J19" s="102"/>
      <c r="K19" s="100"/>
      <c r="L19" s="107"/>
      <c r="M19" s="107"/>
      <c r="N19" s="107"/>
      <c r="O19" s="77"/>
    </row>
    <row r="20" spans="1:20" ht="53.25" customHeight="1">
      <c r="A20" s="168"/>
      <c r="B20" s="93" t="s">
        <v>59</v>
      </c>
      <c r="C20" s="94" t="s">
        <v>67</v>
      </c>
      <c r="D20" s="149" t="s">
        <v>68</v>
      </c>
      <c r="E20" s="150"/>
      <c r="F20" s="93" t="s">
        <v>3</v>
      </c>
      <c r="G20" s="94" t="s">
        <v>62</v>
      </c>
      <c r="H20" s="67" t="s">
        <v>69</v>
      </c>
      <c r="I20" s="51">
        <f>+VLOOKUP(D21,'Tarifas validar '!A$5:G425,7,0)</f>
        <v>0.74199999999999999</v>
      </c>
      <c r="J20" s="104" t="s">
        <v>70</v>
      </c>
      <c r="K20" s="105">
        <f>+VLOOKUP(D21,'Tarifas validar '!A$5:Z425,8,0)</f>
        <v>7.4200000000000008</v>
      </c>
      <c r="L20" s="107"/>
      <c r="M20" s="103"/>
      <c r="N20" s="77"/>
      <c r="O20" s="77"/>
    </row>
    <row r="21" spans="1:20" ht="20.25" customHeight="1">
      <c r="A21" s="168"/>
      <c r="B21" s="157" t="s">
        <v>71</v>
      </c>
      <c r="C21" s="159">
        <f>+C18</f>
        <v>20264049.800000001</v>
      </c>
      <c r="D21" s="151">
        <v>8010</v>
      </c>
      <c r="E21" s="152"/>
      <c r="F21" s="55">
        <f>+VLOOKUP(D21,'Tarifas validar '!A$5:C425,3,0)</f>
        <v>7</v>
      </c>
      <c r="G21" s="143">
        <f>+(C21*F21)/1000</f>
        <v>141848.3486</v>
      </c>
      <c r="H21" s="174">
        <f>+I20*C21%</f>
        <v>150359.24951600001</v>
      </c>
      <c r="I21" s="174"/>
      <c r="J21" s="182">
        <f>+(K20*C21)/1000</f>
        <v>150359.24951600004</v>
      </c>
      <c r="K21" s="182"/>
      <c r="L21" s="108"/>
      <c r="M21" s="103"/>
      <c r="N21" s="77"/>
      <c r="O21" s="77"/>
    </row>
    <row r="22" spans="1:20" ht="63.75" customHeight="1">
      <c r="A22" s="168"/>
      <c r="B22" s="158"/>
      <c r="C22" s="160"/>
      <c r="D22" s="175" t="str">
        <f>+VLOOKUP(D21,'Tarifas validar '!A$5:C425,2,0)</f>
        <v>Actividades de seguridad privada.</v>
      </c>
      <c r="E22" s="176"/>
      <c r="F22" s="56" t="s">
        <v>72</v>
      </c>
      <c r="G22" s="144"/>
      <c r="H22" s="174"/>
      <c r="I22" s="174"/>
      <c r="J22" s="182"/>
      <c r="K22" s="182"/>
      <c r="L22" s="77"/>
      <c r="M22" s="103"/>
      <c r="N22" s="77"/>
      <c r="O22" s="77"/>
    </row>
    <row r="23" spans="1:20" ht="29.25" customHeight="1">
      <c r="A23" s="169"/>
      <c r="B23" s="53" t="s">
        <v>16</v>
      </c>
      <c r="C23" s="54">
        <f>+G21</f>
        <v>141848.3486</v>
      </c>
      <c r="D23" s="54"/>
      <c r="E23" s="50"/>
      <c r="F23" s="57">
        <v>0.06</v>
      </c>
      <c r="G23" s="58">
        <f>+C23*F23</f>
        <v>8510.9009159999987</v>
      </c>
      <c r="H23" s="174"/>
      <c r="I23" s="174"/>
      <c r="J23" s="182"/>
      <c r="K23" s="182"/>
      <c r="L23" s="108"/>
      <c r="M23" s="103"/>
      <c r="N23" s="77"/>
      <c r="O23" s="77"/>
    </row>
    <row r="24" spans="1:20" ht="38.25" customHeight="1" thickBot="1">
      <c r="A24" s="59"/>
      <c r="B24" s="170" t="s">
        <v>73</v>
      </c>
      <c r="C24" s="170"/>
      <c r="D24" s="170"/>
      <c r="E24" s="170"/>
      <c r="F24" s="170"/>
      <c r="G24" s="60">
        <f>+G18+G19+G21+G23</f>
        <v>1133165.664816</v>
      </c>
      <c r="H24" s="46"/>
      <c r="J24" s="183">
        <f>+E11*0.006</f>
        <v>121584.2988</v>
      </c>
      <c r="K24" s="183"/>
    </row>
    <row r="25" spans="1:20" ht="20.25">
      <c r="A25" s="61"/>
      <c r="B25" s="61"/>
      <c r="C25" s="61"/>
      <c r="D25" s="61"/>
      <c r="E25" s="61"/>
      <c r="F25" s="61"/>
      <c r="G25" s="62"/>
      <c r="H25" s="46"/>
      <c r="J25" s="46"/>
    </row>
    <row r="26" spans="1:20" ht="28.5" customHeight="1" thickBot="1">
      <c r="A26" s="130" t="s">
        <v>74</v>
      </c>
      <c r="B26" s="131"/>
      <c r="C26" s="131"/>
      <c r="D26" s="131"/>
      <c r="E26" s="131"/>
      <c r="F26" s="132"/>
      <c r="G26" s="64">
        <v>0</v>
      </c>
      <c r="H26" s="46"/>
      <c r="J26" s="46"/>
    </row>
    <row r="27" spans="1:20" ht="20.25">
      <c r="A27" s="61"/>
      <c r="B27" s="61"/>
      <c r="C27" s="61"/>
      <c r="D27" s="61"/>
      <c r="E27" s="61"/>
      <c r="F27" s="61"/>
      <c r="G27" s="62"/>
      <c r="H27" s="46"/>
      <c r="J27" s="46"/>
    </row>
    <row r="28" spans="1:20" ht="53.25" customHeight="1" thickBot="1">
      <c r="A28" s="153" t="s">
        <v>75</v>
      </c>
      <c r="B28" s="154"/>
      <c r="C28" s="154"/>
      <c r="D28" s="154"/>
      <c r="E28" s="154"/>
      <c r="F28" s="155"/>
      <c r="G28" s="63">
        <f>+G16-G24-G26</f>
        <v>225621551.59718403</v>
      </c>
      <c r="H28" s="46"/>
      <c r="J28" s="46"/>
    </row>
    <row r="29" spans="1:20">
      <c r="H29" s="46"/>
      <c r="J29" s="46"/>
    </row>
    <row r="30" spans="1:20">
      <c r="H30" s="46"/>
      <c r="J30" s="46"/>
      <c r="K30" s="46"/>
    </row>
    <row r="31" spans="1:20">
      <c r="H31" s="48"/>
      <c r="J31" s="46"/>
    </row>
    <row r="32" spans="1:20">
      <c r="H32" s="46"/>
      <c r="J32" s="46"/>
      <c r="K32" s="46"/>
    </row>
    <row r="33" spans="8:11">
      <c r="H33" s="49"/>
      <c r="J33" s="49"/>
      <c r="K33" s="49"/>
    </row>
  </sheetData>
  <mergeCells count="31">
    <mergeCell ref="B13:D13"/>
    <mergeCell ref="B14:D14"/>
    <mergeCell ref="B1:G1"/>
    <mergeCell ref="B2:G2"/>
    <mergeCell ref="B3:G3"/>
    <mergeCell ref="B4:G4"/>
    <mergeCell ref="B5:C5"/>
    <mergeCell ref="B16:F16"/>
    <mergeCell ref="A17:A23"/>
    <mergeCell ref="D19:E19"/>
    <mergeCell ref="D20:E20"/>
    <mergeCell ref="B21:B22"/>
    <mergeCell ref="C21:C22"/>
    <mergeCell ref="D21:E21"/>
    <mergeCell ref="A5:A16"/>
    <mergeCell ref="B15:F15"/>
    <mergeCell ref="B6:D6"/>
    <mergeCell ref="B7:C7"/>
    <mergeCell ref="B8:C8"/>
    <mergeCell ref="B9:C9"/>
    <mergeCell ref="B10:F10"/>
    <mergeCell ref="B11:D11"/>
    <mergeCell ref="B12:D12"/>
    <mergeCell ref="A28:F28"/>
    <mergeCell ref="J24:K24"/>
    <mergeCell ref="G21:G22"/>
    <mergeCell ref="H21:I23"/>
    <mergeCell ref="J21:K23"/>
    <mergeCell ref="D22:E22"/>
    <mergeCell ref="B24:F24"/>
    <mergeCell ref="A26:F26"/>
  </mergeCells>
  <dataValidations count="3">
    <dataValidation type="list" allowBlank="1" showInputMessage="1" showErrorMessage="1" sqref="E18" xr:uid="{F51B5F76-3848-4F91-90F6-A09637B7D427}">
      <formula1>INDIRECT($D$18)</formula1>
    </dataValidation>
    <dataValidation type="list" allowBlank="1" showInputMessage="1" showErrorMessage="1" sqref="F6:F9" xr:uid="{E40AB49A-A6C5-463E-9EB3-1A461CF6860F}">
      <formula1>"0%,5%,19%"</formula1>
    </dataValidation>
    <dataValidation type="list" allowBlank="1" showInputMessage="1" showErrorMessage="1" sqref="F19" xr:uid="{FB17B384-53BF-4977-8E72-57F3A1E1659F}">
      <formula1>"15%,0%"</formula1>
    </dataValidation>
  </dataValidations>
  <pageMargins left="0.70866141732283472" right="0.70866141732283472" top="0.74803149606299213" bottom="0.74803149606299213" header="0.31496062992125984" footer="0.31496062992125984"/>
  <pageSetup paperSize="9" scale="32" orientation="portrait" r:id="rId1"/>
  <tableParts count="2">
    <tablePart r:id="rId2"/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B0AF971-BB01-4220-8842-E63EDAE46AC3}">
          <x14:formula1>
            <xm:f>Hoja3!$B$3:$B$6</xm:f>
          </x14:formula1>
          <xm:sqref>D18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2B6364-C5CC-41FB-B6BC-801745F73A6E}">
  <sheetPr>
    <pageSetUpPr fitToPage="1"/>
  </sheetPr>
  <dimension ref="A1:U33"/>
  <sheetViews>
    <sheetView topLeftCell="A10" zoomScale="85" zoomScaleNormal="85" zoomScaleSheetLayoutView="85" workbookViewId="0">
      <selection activeCell="H28" sqref="H28"/>
    </sheetView>
  </sheetViews>
  <sheetFormatPr defaultColWidth="10.7109375" defaultRowHeight="15"/>
  <cols>
    <col min="1" max="1" width="32.28515625" style="44" customWidth="1"/>
    <col min="2" max="2" width="29.5703125" style="44" customWidth="1"/>
    <col min="3" max="3" width="23.28515625" style="44" bestFit="1" customWidth="1"/>
    <col min="4" max="4" width="23.28515625" style="44" customWidth="1"/>
    <col min="5" max="5" width="39" style="44" customWidth="1"/>
    <col min="6" max="6" width="18.42578125" style="44" customWidth="1"/>
    <col min="7" max="7" width="26" style="47" bestFit="1" customWidth="1"/>
    <col min="8" max="8" width="20.5703125" style="44" customWidth="1"/>
    <col min="9" max="9" width="9" style="44" customWidth="1"/>
    <col min="10" max="10" width="17.7109375" style="44" customWidth="1"/>
    <col min="11" max="11" width="16" style="44" bestFit="1" customWidth="1"/>
    <col min="12" max="12" width="25.140625" style="45" bestFit="1" customWidth="1"/>
    <col min="13" max="13" width="13.28515625" style="65" bestFit="1" customWidth="1"/>
    <col min="14" max="15" width="10.7109375" style="45"/>
    <col min="16" max="17" width="18.7109375" style="45" customWidth="1"/>
    <col min="18" max="18" width="24.5703125" style="45" bestFit="1" customWidth="1"/>
    <col min="19" max="19" width="41.5703125" style="45" customWidth="1"/>
    <col min="20" max="20" width="38.85546875" style="45" bestFit="1" customWidth="1"/>
    <col min="21" max="16384" width="10.7109375" style="45"/>
  </cols>
  <sheetData>
    <row r="1" spans="1:21" ht="24" customHeight="1">
      <c r="A1" s="78" t="s">
        <v>19</v>
      </c>
      <c r="B1" s="136" t="s">
        <v>511</v>
      </c>
      <c r="C1" s="137"/>
      <c r="D1" s="137"/>
      <c r="E1" s="137"/>
      <c r="F1" s="137"/>
      <c r="G1" s="138"/>
      <c r="J1" s="89" t="s">
        <v>21</v>
      </c>
      <c r="K1" s="90" t="s">
        <v>22</v>
      </c>
      <c r="L1" s="90" t="s">
        <v>23</v>
      </c>
      <c r="M1" s="90" t="s">
        <v>24</v>
      </c>
      <c r="N1" s="90"/>
      <c r="O1" s="90"/>
      <c r="P1" s="90"/>
      <c r="Q1" s="90"/>
      <c r="R1" s="89"/>
      <c r="S1" s="89"/>
      <c r="T1" s="90"/>
      <c r="U1" s="77"/>
    </row>
    <row r="2" spans="1:21" ht="24" customHeight="1">
      <c r="A2" s="79" t="s">
        <v>25</v>
      </c>
      <c r="B2" s="139">
        <v>93338820</v>
      </c>
      <c r="C2" s="140"/>
      <c r="D2" s="140"/>
      <c r="E2" s="140"/>
      <c r="F2" s="140"/>
      <c r="G2" s="141"/>
      <c r="J2" s="89" t="s">
        <v>26</v>
      </c>
      <c r="K2" s="90" t="s">
        <v>21</v>
      </c>
      <c r="L2" s="90" t="s">
        <v>27</v>
      </c>
      <c r="M2" s="90">
        <v>1.4999999999999999E-2</v>
      </c>
      <c r="N2" s="90"/>
      <c r="O2" s="90"/>
      <c r="P2" s="89"/>
      <c r="Q2" s="89"/>
      <c r="R2" s="90"/>
      <c r="S2" s="90"/>
      <c r="T2" s="90"/>
      <c r="U2" s="77"/>
    </row>
    <row r="3" spans="1:21" ht="24" customHeight="1">
      <c r="A3" s="79" t="s">
        <v>28</v>
      </c>
      <c r="B3" s="139">
        <v>5</v>
      </c>
      <c r="C3" s="140"/>
      <c r="D3" s="140"/>
      <c r="E3" s="140"/>
      <c r="F3" s="140"/>
      <c r="G3" s="141"/>
      <c r="J3" s="89" t="s">
        <v>30</v>
      </c>
      <c r="K3" s="90" t="s">
        <v>21</v>
      </c>
      <c r="L3" s="90" t="s">
        <v>31</v>
      </c>
      <c r="M3" s="90">
        <v>2.5000000000000001E-2</v>
      </c>
      <c r="N3" s="90"/>
      <c r="O3" s="90"/>
      <c r="P3" s="89"/>
      <c r="Q3" s="89"/>
      <c r="R3" s="90"/>
      <c r="S3" s="90"/>
      <c r="T3" s="90"/>
      <c r="U3" s="77"/>
    </row>
    <row r="4" spans="1:21" ht="24" customHeight="1">
      <c r="A4" s="79" t="s">
        <v>32</v>
      </c>
      <c r="B4" s="142" t="s">
        <v>516</v>
      </c>
      <c r="C4" s="140"/>
      <c r="D4" s="140"/>
      <c r="E4" s="140"/>
      <c r="F4" s="140"/>
      <c r="G4" s="141"/>
      <c r="J4" s="89"/>
      <c r="K4" s="90" t="s">
        <v>21</v>
      </c>
      <c r="L4" s="90" t="s">
        <v>33</v>
      </c>
      <c r="M4" s="90">
        <v>3.5000000000000003E-2</v>
      </c>
      <c r="N4" s="90"/>
      <c r="O4" s="90"/>
      <c r="P4" s="89"/>
      <c r="Q4" s="89"/>
      <c r="R4" s="90"/>
      <c r="S4" s="90"/>
      <c r="T4" s="90"/>
      <c r="U4" s="77"/>
    </row>
    <row r="5" spans="1:21" ht="36">
      <c r="A5" s="161" t="s">
        <v>34</v>
      </c>
      <c r="B5" s="164" t="s">
        <v>35</v>
      </c>
      <c r="C5" s="165"/>
      <c r="D5" s="166"/>
      <c r="E5" s="68" t="s">
        <v>36</v>
      </c>
      <c r="F5" s="69" t="s">
        <v>3</v>
      </c>
      <c r="G5" s="68" t="s">
        <v>37</v>
      </c>
      <c r="J5" s="89"/>
      <c r="K5" s="90" t="s">
        <v>26</v>
      </c>
      <c r="L5" s="90" t="s">
        <v>38</v>
      </c>
      <c r="M5" s="90">
        <v>0.04</v>
      </c>
      <c r="N5" s="90"/>
      <c r="O5" s="90"/>
      <c r="P5" s="89"/>
      <c r="Q5" s="89"/>
      <c r="R5" s="90"/>
      <c r="S5" s="90"/>
      <c r="T5" s="90"/>
      <c r="U5" s="77"/>
    </row>
    <row r="6" spans="1:21" ht="18">
      <c r="A6" s="162"/>
      <c r="B6" s="145" t="s">
        <v>39</v>
      </c>
      <c r="C6" s="146"/>
      <c r="D6" s="147"/>
      <c r="E6" s="46">
        <v>522731</v>
      </c>
      <c r="F6" s="71">
        <v>0.19</v>
      </c>
      <c r="G6" s="72">
        <f>+E6</f>
        <v>522731</v>
      </c>
      <c r="H6" s="46"/>
      <c r="J6" s="91"/>
      <c r="K6" s="90" t="s">
        <v>26</v>
      </c>
      <c r="L6" s="90">
        <v>52439818</v>
      </c>
      <c r="M6" s="90">
        <v>0.06</v>
      </c>
      <c r="N6" s="90"/>
      <c r="O6" s="90"/>
      <c r="P6" s="89"/>
      <c r="Q6" s="89"/>
      <c r="R6" s="90"/>
      <c r="S6" s="90"/>
      <c r="T6" s="90"/>
      <c r="U6" s="77"/>
    </row>
    <row r="7" spans="1:21" ht="18">
      <c r="A7" s="162"/>
      <c r="B7" s="145" t="s">
        <v>41</v>
      </c>
      <c r="C7" s="146"/>
      <c r="D7" s="147"/>
      <c r="E7" s="70">
        <v>0</v>
      </c>
      <c r="F7" s="71">
        <v>0.19</v>
      </c>
      <c r="G7" s="72">
        <f>+E7</f>
        <v>0</v>
      </c>
      <c r="H7" s="46"/>
      <c r="J7" s="91"/>
      <c r="K7" s="90" t="s">
        <v>26</v>
      </c>
      <c r="L7" s="90" t="s">
        <v>42</v>
      </c>
      <c r="M7" s="90">
        <v>0.01</v>
      </c>
      <c r="N7" s="90"/>
      <c r="O7" s="90"/>
      <c r="P7" s="91"/>
      <c r="Q7" s="91"/>
      <c r="R7" s="90"/>
      <c r="S7" s="90"/>
      <c r="T7" s="90"/>
      <c r="U7" s="77"/>
    </row>
    <row r="8" spans="1:21" ht="18">
      <c r="A8" s="162"/>
      <c r="B8" s="145" t="s">
        <v>43</v>
      </c>
      <c r="C8" s="146"/>
      <c r="D8" s="147"/>
      <c r="E8" s="70"/>
      <c r="F8" s="71">
        <v>0</v>
      </c>
      <c r="G8" s="72">
        <f>+E8</f>
        <v>0</v>
      </c>
      <c r="H8" s="46"/>
      <c r="J8" s="91"/>
      <c r="K8" s="90" t="s">
        <v>26</v>
      </c>
      <c r="L8" s="90" t="s">
        <v>44</v>
      </c>
      <c r="M8" s="90">
        <v>0.02</v>
      </c>
      <c r="N8" s="90"/>
      <c r="O8" s="90"/>
      <c r="P8" s="91"/>
      <c r="Q8" s="91"/>
      <c r="R8" s="90"/>
      <c r="S8" s="90"/>
      <c r="T8" s="90"/>
      <c r="U8" s="77"/>
    </row>
    <row r="9" spans="1:21" ht="18">
      <c r="A9" s="162"/>
      <c r="B9" s="145" t="s">
        <v>45</v>
      </c>
      <c r="C9" s="146"/>
      <c r="D9" s="147"/>
      <c r="E9" s="70"/>
      <c r="F9" s="71">
        <v>0</v>
      </c>
      <c r="G9" s="72">
        <f>+E9</f>
        <v>0</v>
      </c>
      <c r="H9" s="46"/>
      <c r="J9" s="91"/>
      <c r="K9" s="90" t="s">
        <v>26</v>
      </c>
      <c r="L9" s="90" t="s">
        <v>46</v>
      </c>
      <c r="M9" s="90">
        <v>0.02</v>
      </c>
      <c r="N9" s="90"/>
      <c r="O9" s="90"/>
      <c r="P9" s="91"/>
      <c r="Q9" s="91"/>
      <c r="R9" s="90"/>
      <c r="S9" s="90"/>
      <c r="T9" s="90"/>
      <c r="U9" s="77"/>
    </row>
    <row r="10" spans="1:21" ht="18">
      <c r="A10" s="162"/>
      <c r="B10" s="156" t="s">
        <v>47</v>
      </c>
      <c r="C10" s="156"/>
      <c r="D10" s="156"/>
      <c r="E10" s="156"/>
      <c r="F10" s="156"/>
      <c r="G10" s="73">
        <f>SUM(G6:G9)</f>
        <v>522731</v>
      </c>
      <c r="H10" s="46"/>
      <c r="J10" s="91"/>
      <c r="K10" s="90" t="s">
        <v>26</v>
      </c>
      <c r="L10" s="90" t="s">
        <v>48</v>
      </c>
      <c r="M10" s="90">
        <v>3.5000000000000003E-2</v>
      </c>
      <c r="N10" s="90"/>
      <c r="O10" s="90"/>
      <c r="P10" s="91"/>
      <c r="Q10" s="91"/>
      <c r="R10" s="90"/>
      <c r="S10" s="90"/>
      <c r="T10" s="90"/>
      <c r="U10" s="77"/>
    </row>
    <row r="11" spans="1:21" ht="18">
      <c r="A11" s="162"/>
      <c r="B11" s="145" t="s">
        <v>49</v>
      </c>
      <c r="C11" s="146"/>
      <c r="D11" s="147"/>
      <c r="E11" s="74">
        <v>0</v>
      </c>
      <c r="F11" s="75">
        <f>+F6</f>
        <v>0.19</v>
      </c>
      <c r="G11" s="76">
        <f>+E11*F11</f>
        <v>0</v>
      </c>
      <c r="H11" s="46"/>
      <c r="J11" s="91"/>
      <c r="K11" s="90" t="s">
        <v>30</v>
      </c>
      <c r="L11" s="90" t="s">
        <v>50</v>
      </c>
      <c r="M11" s="90">
        <v>0.04</v>
      </c>
      <c r="N11" s="90"/>
      <c r="O11" s="90"/>
      <c r="P11" s="91"/>
      <c r="Q11" s="91"/>
      <c r="R11" s="90"/>
      <c r="S11" s="90"/>
      <c r="T11" s="90"/>
      <c r="U11" s="77"/>
    </row>
    <row r="12" spans="1:21" ht="18">
      <c r="A12" s="162"/>
      <c r="B12" s="145" t="s">
        <v>51</v>
      </c>
      <c r="C12" s="146"/>
      <c r="D12" s="147"/>
      <c r="E12" s="74">
        <f t="shared" ref="E12:F14" si="0">+E7</f>
        <v>0</v>
      </c>
      <c r="F12" s="75">
        <f t="shared" si="0"/>
        <v>0.19</v>
      </c>
      <c r="G12" s="76">
        <f>+E12*F12</f>
        <v>0</v>
      </c>
      <c r="H12" s="46"/>
      <c r="J12" s="91"/>
      <c r="K12" s="90" t="s">
        <v>30</v>
      </c>
      <c r="L12" s="90" t="s">
        <v>52</v>
      </c>
      <c r="M12" s="90">
        <v>3.5000000000000003E-2</v>
      </c>
      <c r="N12" s="90"/>
      <c r="O12" s="90"/>
      <c r="P12" s="91"/>
      <c r="Q12" s="91"/>
      <c r="R12" s="90"/>
      <c r="S12" s="90"/>
      <c r="T12" s="90"/>
      <c r="U12" s="77"/>
    </row>
    <row r="13" spans="1:21" ht="18">
      <c r="A13" s="162"/>
      <c r="B13" s="145" t="s">
        <v>53</v>
      </c>
      <c r="C13" s="146"/>
      <c r="D13" s="147"/>
      <c r="E13" s="74">
        <f t="shared" si="0"/>
        <v>0</v>
      </c>
      <c r="F13" s="75">
        <f t="shared" si="0"/>
        <v>0</v>
      </c>
      <c r="G13" s="76">
        <f>+E13*F13</f>
        <v>0</v>
      </c>
      <c r="H13" s="46"/>
      <c r="J13" s="91"/>
      <c r="K13" s="91"/>
      <c r="L13" s="90" t="s">
        <v>54</v>
      </c>
      <c r="M13" s="92">
        <v>0</v>
      </c>
      <c r="N13" s="90"/>
      <c r="O13" s="90"/>
      <c r="P13" s="91"/>
      <c r="Q13" s="91"/>
      <c r="R13" s="90"/>
      <c r="S13" s="90"/>
      <c r="T13" s="90"/>
    </row>
    <row r="14" spans="1:21" ht="18">
      <c r="A14" s="162"/>
      <c r="B14" s="145" t="s">
        <v>55</v>
      </c>
      <c r="C14" s="146"/>
      <c r="D14" s="147"/>
      <c r="E14" s="74">
        <f t="shared" si="0"/>
        <v>0</v>
      </c>
      <c r="F14" s="75">
        <f t="shared" si="0"/>
        <v>0</v>
      </c>
      <c r="G14" s="76">
        <f>+E14*F14</f>
        <v>0</v>
      </c>
      <c r="H14" s="46"/>
      <c r="J14" s="99"/>
      <c r="K14" s="89" t="s">
        <v>21</v>
      </c>
      <c r="L14" s="90"/>
      <c r="M14" s="92"/>
      <c r="N14" s="90"/>
      <c r="O14" s="90"/>
      <c r="P14" s="90"/>
      <c r="Q14" s="90"/>
      <c r="R14" s="90"/>
      <c r="S14" s="90"/>
      <c r="T14" s="90"/>
    </row>
    <row r="15" spans="1:21" ht="18">
      <c r="A15" s="162"/>
      <c r="B15" s="156" t="s">
        <v>56</v>
      </c>
      <c r="C15" s="156"/>
      <c r="D15" s="156"/>
      <c r="E15" s="156"/>
      <c r="F15" s="156"/>
      <c r="G15" s="73">
        <f>SUM(G11:G14)</f>
        <v>0</v>
      </c>
      <c r="H15" s="46"/>
      <c r="J15" s="99"/>
      <c r="K15" s="89" t="s">
        <v>26</v>
      </c>
      <c r="L15" s="90"/>
      <c r="M15" s="92"/>
      <c r="N15" s="90"/>
      <c r="O15" s="90"/>
      <c r="P15" s="90"/>
      <c r="Q15" s="90"/>
      <c r="R15" s="90"/>
      <c r="S15" s="90"/>
      <c r="T15" s="90"/>
    </row>
    <row r="16" spans="1:21" ht="18">
      <c r="A16" s="163"/>
      <c r="B16" s="156" t="s">
        <v>57</v>
      </c>
      <c r="C16" s="156"/>
      <c r="D16" s="156"/>
      <c r="E16" s="156"/>
      <c r="F16" s="156"/>
      <c r="G16" s="73">
        <f>+G10+G15</f>
        <v>522731</v>
      </c>
      <c r="H16" s="102"/>
      <c r="J16" s="99"/>
      <c r="K16" s="89"/>
      <c r="L16" s="90"/>
      <c r="M16" s="92"/>
      <c r="N16" s="90"/>
      <c r="O16" s="90"/>
      <c r="P16" s="90"/>
      <c r="Q16" s="90"/>
      <c r="R16" s="90"/>
      <c r="S16" s="90"/>
      <c r="T16" s="90"/>
    </row>
    <row r="17" spans="1:20" ht="36">
      <c r="A17" s="167" t="s">
        <v>58</v>
      </c>
      <c r="B17" s="80" t="s">
        <v>59</v>
      </c>
      <c r="C17" s="81" t="s">
        <v>60</v>
      </c>
      <c r="D17" s="81" t="s">
        <v>61</v>
      </c>
      <c r="E17" s="81" t="s">
        <v>23</v>
      </c>
      <c r="F17" s="80" t="s">
        <v>3</v>
      </c>
      <c r="G17" s="81" t="s">
        <v>62</v>
      </c>
      <c r="H17" s="46"/>
      <c r="J17" s="99"/>
      <c r="K17" s="91"/>
      <c r="L17" s="90"/>
      <c r="M17" s="92"/>
      <c r="N17" s="90"/>
      <c r="O17" s="90"/>
      <c r="P17" s="90"/>
      <c r="Q17" s="90"/>
      <c r="R17" s="90"/>
      <c r="S17" s="90"/>
      <c r="T17" s="90"/>
    </row>
    <row r="18" spans="1:20" ht="36">
      <c r="A18" s="168"/>
      <c r="B18" s="82" t="s">
        <v>63</v>
      </c>
      <c r="C18" s="83">
        <v>0</v>
      </c>
      <c r="D18" s="87" t="s">
        <v>64</v>
      </c>
      <c r="E18" s="88" t="s">
        <v>52</v>
      </c>
      <c r="F18" s="85">
        <f>+VLOOKUP(E18,L$2:$M$13,2,0)</f>
        <v>3.5000000000000003E-2</v>
      </c>
      <c r="G18" s="86">
        <f>+C18*F18</f>
        <v>0</v>
      </c>
      <c r="H18" s="46"/>
      <c r="J18" s="99"/>
      <c r="K18" s="109"/>
      <c r="L18" s="90"/>
      <c r="M18" s="92"/>
      <c r="N18" s="90"/>
      <c r="O18" s="90"/>
      <c r="P18" s="90"/>
      <c r="Q18" s="90"/>
      <c r="R18" s="90"/>
      <c r="S18" s="90"/>
      <c r="T18" s="90"/>
    </row>
    <row r="19" spans="1:20" ht="43.5" customHeight="1">
      <c r="A19" s="168"/>
      <c r="B19" s="82" t="s">
        <v>65</v>
      </c>
      <c r="C19" s="83">
        <v>0</v>
      </c>
      <c r="D19" s="148" t="s">
        <v>66</v>
      </c>
      <c r="E19" s="148"/>
      <c r="F19" s="66">
        <v>0.15</v>
      </c>
      <c r="G19" s="84">
        <f>+C19*F19</f>
        <v>0</v>
      </c>
      <c r="H19" s="46"/>
      <c r="J19" s="102"/>
      <c r="K19" s="110"/>
      <c r="L19" s="111"/>
      <c r="M19" s="111"/>
    </row>
    <row r="20" spans="1:20" ht="42.75">
      <c r="A20" s="168"/>
      <c r="B20" s="93" t="s">
        <v>59</v>
      </c>
      <c r="C20" s="94" t="s">
        <v>67</v>
      </c>
      <c r="D20" s="149" t="s">
        <v>68</v>
      </c>
      <c r="E20" s="150"/>
      <c r="F20" s="93" t="s">
        <v>3</v>
      </c>
      <c r="G20" s="94" t="s">
        <v>62</v>
      </c>
      <c r="H20" s="67" t="s">
        <v>69</v>
      </c>
      <c r="I20" s="51">
        <f>+VLOOKUP(D21,'Tarifas validar '!A$5:G425,7,0)</f>
        <v>1.06</v>
      </c>
      <c r="J20" s="52" t="s">
        <v>70</v>
      </c>
      <c r="K20" s="51">
        <f>+VLOOKUP(D21,'Tarifas validar '!A$5:Z425,8,0)</f>
        <v>10.6</v>
      </c>
    </row>
    <row r="21" spans="1:20" ht="20.25" customHeight="1">
      <c r="A21" s="168"/>
      <c r="B21" s="157" t="s">
        <v>71</v>
      </c>
      <c r="C21" s="159">
        <f>+G10</f>
        <v>522731</v>
      </c>
      <c r="D21" s="151">
        <v>6820</v>
      </c>
      <c r="E21" s="152"/>
      <c r="F21" s="55">
        <f>+VLOOKUP(D21,'Tarifas validar '!A$5:C425,3,0)</f>
        <v>10</v>
      </c>
      <c r="G21" s="143">
        <f>+(C21*F21)/1000</f>
        <v>5227.3100000000004</v>
      </c>
      <c r="H21" s="174">
        <f>+I20*C21%</f>
        <v>5540.9486000000006</v>
      </c>
      <c r="I21" s="174"/>
      <c r="J21" s="174">
        <f>+(K20*C21)/1000</f>
        <v>5540.9485999999997</v>
      </c>
      <c r="K21" s="174"/>
    </row>
    <row r="22" spans="1:20" ht="63.75" customHeight="1">
      <c r="A22" s="168"/>
      <c r="B22" s="158"/>
      <c r="C22" s="160"/>
      <c r="D22" s="133" t="str">
        <f>+VLOOKUP(D21,'Tarifas validar '!A$5:C425,2,0)</f>
        <v>Actividades inmobiliarias realizadas a cambio de una retribución o por contrata</v>
      </c>
      <c r="E22" s="134"/>
      <c r="F22" s="56" t="s">
        <v>72</v>
      </c>
      <c r="G22" s="144"/>
      <c r="H22" s="174"/>
      <c r="I22" s="174"/>
      <c r="J22" s="174"/>
      <c r="K22" s="174"/>
    </row>
    <row r="23" spans="1:20" ht="29.25" customHeight="1">
      <c r="A23" s="169"/>
      <c r="B23" s="53" t="s">
        <v>16</v>
      </c>
      <c r="C23" s="54">
        <f>+G21</f>
        <v>5227.3100000000004</v>
      </c>
      <c r="D23" s="54"/>
      <c r="E23" s="50"/>
      <c r="F23" s="57">
        <v>0.06</v>
      </c>
      <c r="G23" s="58">
        <f>+C23*F23</f>
        <v>313.6386</v>
      </c>
      <c r="H23" s="174"/>
      <c r="I23" s="174"/>
      <c r="J23" s="174"/>
      <c r="K23" s="174"/>
    </row>
    <row r="24" spans="1:20" ht="38.25" customHeight="1" thickBot="1">
      <c r="A24" s="59"/>
      <c r="B24" s="170" t="s">
        <v>73</v>
      </c>
      <c r="C24" s="170"/>
      <c r="D24" s="170"/>
      <c r="E24" s="170"/>
      <c r="F24" s="170"/>
      <c r="G24" s="60">
        <f>+G18+G19+G21+G23</f>
        <v>5540.9486000000006</v>
      </c>
      <c r="H24" s="46"/>
      <c r="J24" s="46"/>
    </row>
    <row r="25" spans="1:20" ht="20.25">
      <c r="A25" s="61"/>
      <c r="B25" s="61"/>
      <c r="C25" s="61"/>
      <c r="D25" s="61"/>
      <c r="E25" s="61"/>
      <c r="F25" s="61"/>
      <c r="G25" s="62"/>
      <c r="H25" s="46"/>
      <c r="J25" s="46"/>
    </row>
    <row r="26" spans="1:20" ht="28.5" customHeight="1" thickBot="1">
      <c r="A26" s="130" t="s">
        <v>74</v>
      </c>
      <c r="B26" s="131"/>
      <c r="C26" s="131"/>
      <c r="D26" s="131"/>
      <c r="E26" s="131"/>
      <c r="F26" s="132"/>
      <c r="G26" s="64">
        <v>0</v>
      </c>
      <c r="H26" s="46"/>
      <c r="J26" s="46"/>
    </row>
    <row r="27" spans="1:20" ht="20.25">
      <c r="A27" s="61"/>
      <c r="B27" s="61"/>
      <c r="C27" s="61"/>
      <c r="D27" s="61"/>
      <c r="E27" s="61"/>
      <c r="F27" s="61"/>
      <c r="G27" s="62"/>
      <c r="H27" s="46"/>
      <c r="J27" s="46"/>
    </row>
    <row r="28" spans="1:20" ht="53.25" customHeight="1" thickBot="1">
      <c r="A28" s="179" t="s">
        <v>75</v>
      </c>
      <c r="B28" s="180"/>
      <c r="C28" s="180"/>
      <c r="D28" s="180"/>
      <c r="E28" s="180"/>
      <c r="F28" s="181"/>
      <c r="G28" s="63">
        <f>+G16-G24-G26</f>
        <v>517190.0514</v>
      </c>
      <c r="H28" s="46"/>
      <c r="J28" s="46"/>
    </row>
    <row r="29" spans="1:20">
      <c r="H29" s="46"/>
      <c r="J29" s="46"/>
    </row>
    <row r="30" spans="1:20">
      <c r="H30" s="46"/>
      <c r="J30" s="46"/>
      <c r="K30" s="46"/>
    </row>
    <row r="31" spans="1:20">
      <c r="H31" s="48"/>
      <c r="J31" s="46"/>
    </row>
    <row r="32" spans="1:20">
      <c r="H32" s="46"/>
      <c r="J32" s="46"/>
      <c r="K32" s="46"/>
    </row>
    <row r="33" spans="8:11">
      <c r="H33" s="49"/>
      <c r="J33" s="49"/>
      <c r="K33" s="49"/>
    </row>
  </sheetData>
  <mergeCells count="30">
    <mergeCell ref="A28:F28"/>
    <mergeCell ref="G21:G22"/>
    <mergeCell ref="H21:I23"/>
    <mergeCell ref="J21:K23"/>
    <mergeCell ref="D22:E22"/>
    <mergeCell ref="B24:F24"/>
    <mergeCell ref="A26:F26"/>
    <mergeCell ref="B16:F16"/>
    <mergeCell ref="A17:A23"/>
    <mergeCell ref="D19:E19"/>
    <mergeCell ref="D20:E20"/>
    <mergeCell ref="B21:B22"/>
    <mergeCell ref="C21:C22"/>
    <mergeCell ref="D21:E21"/>
    <mergeCell ref="A5:A16"/>
    <mergeCell ref="B15:F15"/>
    <mergeCell ref="B6:D6"/>
    <mergeCell ref="B7:D7"/>
    <mergeCell ref="B8:D8"/>
    <mergeCell ref="B9:D9"/>
    <mergeCell ref="B10:F10"/>
    <mergeCell ref="B11:D11"/>
    <mergeCell ref="B12:D12"/>
    <mergeCell ref="B13:D13"/>
    <mergeCell ref="B14:D14"/>
    <mergeCell ref="B1:G1"/>
    <mergeCell ref="B2:G2"/>
    <mergeCell ref="B3:G3"/>
    <mergeCell ref="B4:G4"/>
    <mergeCell ref="B5:D5"/>
  </mergeCells>
  <dataValidations count="3">
    <dataValidation type="list" allowBlank="1" showInputMessage="1" showErrorMessage="1" sqref="E18" xr:uid="{FE32283D-B0D9-416F-954C-34480694573A}">
      <formula1>INDIRECT($D$18)</formula1>
    </dataValidation>
    <dataValidation type="list" allowBlank="1" showInputMessage="1" showErrorMessage="1" sqref="F6:F9" xr:uid="{E8BE655B-AB37-4DE7-B911-D7CC15007C22}">
      <formula1>"0%,5%,19%"</formula1>
    </dataValidation>
    <dataValidation type="list" allowBlank="1" showInputMessage="1" showErrorMessage="1" sqref="F19" xr:uid="{8D33B53B-AFBE-4DD9-B6B1-EDD2EE814BA4}">
      <formula1>"15%,0%"</formula1>
    </dataValidation>
  </dataValidations>
  <pageMargins left="0.70866141732283472" right="0.70866141732283472" top="0.74803149606299213" bottom="0.74803149606299213" header="0.31496062992125984" footer="0.31496062992125984"/>
  <pageSetup scale="48" orientation="landscape" r:id="rId1"/>
  <tableParts count="2">
    <tablePart r:id="rId2"/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9273380-BD6B-4DD4-8CDA-8580D9DFA84F}">
          <x14:formula1>
            <xm:f>Hoja3!$B$3:$B$6</xm:f>
          </x14:formula1>
          <xm:sqref>D18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8B4382-120E-4D32-A77B-BDDD90F4CD58}">
  <sheetPr>
    <pageSetUpPr fitToPage="1"/>
  </sheetPr>
  <dimension ref="A1:U33"/>
  <sheetViews>
    <sheetView zoomScale="70" zoomScaleNormal="70" zoomScaleSheetLayoutView="85" workbookViewId="0">
      <selection activeCell="E7" sqref="E7"/>
    </sheetView>
  </sheetViews>
  <sheetFormatPr defaultColWidth="10.7109375" defaultRowHeight="15"/>
  <cols>
    <col min="1" max="1" width="32.28515625" style="44" customWidth="1"/>
    <col min="2" max="2" width="29.5703125" style="44" customWidth="1"/>
    <col min="3" max="3" width="23.28515625" style="44" bestFit="1" customWidth="1"/>
    <col min="4" max="4" width="23.28515625" style="44" customWidth="1"/>
    <col min="5" max="5" width="39" style="44" customWidth="1"/>
    <col min="6" max="6" width="18.42578125" style="44" customWidth="1"/>
    <col min="7" max="7" width="26" style="47" bestFit="1" customWidth="1"/>
    <col min="8" max="8" width="20.5703125" style="44" customWidth="1"/>
    <col min="9" max="9" width="9" style="44" customWidth="1"/>
    <col min="10" max="10" width="17.7109375" style="44" customWidth="1"/>
    <col min="11" max="11" width="16" style="44" bestFit="1" customWidth="1"/>
    <col min="12" max="12" width="25.140625" style="45" bestFit="1" customWidth="1"/>
    <col min="13" max="13" width="13.28515625" style="65" bestFit="1" customWidth="1"/>
    <col min="14" max="15" width="10.7109375" style="45"/>
    <col min="16" max="17" width="18.7109375" style="45" customWidth="1"/>
    <col min="18" max="18" width="24.5703125" style="45" bestFit="1" customWidth="1"/>
    <col min="19" max="19" width="41.5703125" style="45" customWidth="1"/>
    <col min="20" max="20" width="38.85546875" style="45" bestFit="1" customWidth="1"/>
    <col min="21" max="16384" width="10.7109375" style="45"/>
  </cols>
  <sheetData>
    <row r="1" spans="1:21" ht="24" customHeight="1">
      <c r="A1" s="78" t="s">
        <v>19</v>
      </c>
      <c r="B1" s="136" t="s">
        <v>517</v>
      </c>
      <c r="C1" s="137"/>
      <c r="D1" s="137"/>
      <c r="E1" s="137"/>
      <c r="F1" s="137"/>
      <c r="G1" s="138"/>
      <c r="J1" s="89" t="s">
        <v>21</v>
      </c>
      <c r="K1" s="90" t="s">
        <v>22</v>
      </c>
      <c r="L1" s="90" t="s">
        <v>23</v>
      </c>
      <c r="M1" s="90" t="s">
        <v>24</v>
      </c>
      <c r="N1" s="90"/>
      <c r="O1" s="90"/>
      <c r="P1" s="90"/>
      <c r="Q1" s="90"/>
      <c r="R1" s="89"/>
      <c r="S1" s="89"/>
      <c r="T1" s="90"/>
      <c r="U1" s="77"/>
    </row>
    <row r="2" spans="1:21" ht="24" customHeight="1">
      <c r="A2" s="79" t="s">
        <v>25</v>
      </c>
      <c r="B2" s="139">
        <v>6022696</v>
      </c>
      <c r="C2" s="140"/>
      <c r="D2" s="140"/>
      <c r="E2" s="140"/>
      <c r="F2" s="140"/>
      <c r="G2" s="141"/>
      <c r="J2" s="89" t="s">
        <v>26</v>
      </c>
      <c r="K2" s="90" t="s">
        <v>21</v>
      </c>
      <c r="L2" s="90" t="s">
        <v>27</v>
      </c>
      <c r="M2" s="90">
        <v>1.4999999999999999E-2</v>
      </c>
      <c r="N2" s="90"/>
      <c r="O2" s="90"/>
      <c r="P2" s="89"/>
      <c r="Q2" s="89"/>
      <c r="R2" s="90"/>
      <c r="S2" s="90"/>
      <c r="T2" s="90"/>
      <c r="U2" s="77"/>
    </row>
    <row r="3" spans="1:21" ht="24" customHeight="1">
      <c r="A3" s="79" t="s">
        <v>28</v>
      </c>
      <c r="B3" s="139" t="s">
        <v>518</v>
      </c>
      <c r="C3" s="140"/>
      <c r="D3" s="140"/>
      <c r="E3" s="140"/>
      <c r="F3" s="140"/>
      <c r="G3" s="141"/>
      <c r="J3" s="89" t="s">
        <v>30</v>
      </c>
      <c r="K3" s="90" t="s">
        <v>21</v>
      </c>
      <c r="L3" s="90" t="s">
        <v>31</v>
      </c>
      <c r="M3" s="90">
        <v>2.5000000000000001E-2</v>
      </c>
      <c r="N3" s="90"/>
      <c r="O3" s="90"/>
      <c r="P3" s="89"/>
      <c r="Q3" s="89"/>
      <c r="R3" s="90"/>
      <c r="S3" s="90"/>
      <c r="T3" s="90"/>
      <c r="U3" s="77"/>
    </row>
    <row r="4" spans="1:21" ht="24" customHeight="1">
      <c r="A4" s="79" t="s">
        <v>32</v>
      </c>
      <c r="B4" s="142">
        <v>45353</v>
      </c>
      <c r="C4" s="140"/>
      <c r="D4" s="140"/>
      <c r="E4" s="140"/>
      <c r="F4" s="140"/>
      <c r="G4" s="141"/>
      <c r="J4" s="89"/>
      <c r="K4" s="90" t="s">
        <v>21</v>
      </c>
      <c r="L4" s="90" t="s">
        <v>33</v>
      </c>
      <c r="M4" s="90">
        <v>3.5000000000000003E-2</v>
      </c>
      <c r="N4" s="90"/>
      <c r="O4" s="90"/>
      <c r="P4" s="89"/>
      <c r="Q4" s="89"/>
      <c r="R4" s="90"/>
      <c r="S4" s="90"/>
      <c r="T4" s="90"/>
      <c r="U4" s="77"/>
    </row>
    <row r="5" spans="1:21" ht="36">
      <c r="A5" s="161" t="s">
        <v>34</v>
      </c>
      <c r="B5" s="164" t="s">
        <v>35</v>
      </c>
      <c r="C5" s="165"/>
      <c r="D5" s="166"/>
      <c r="E5" s="68" t="s">
        <v>36</v>
      </c>
      <c r="F5" s="69" t="s">
        <v>3</v>
      </c>
      <c r="G5" s="68" t="s">
        <v>37</v>
      </c>
      <c r="J5" s="89"/>
      <c r="K5" s="90" t="s">
        <v>26</v>
      </c>
      <c r="L5" s="90" t="s">
        <v>38</v>
      </c>
      <c r="M5" s="90">
        <v>0.04</v>
      </c>
      <c r="N5" s="90"/>
      <c r="O5" s="90"/>
      <c r="P5" s="89"/>
      <c r="Q5" s="89"/>
      <c r="R5" s="90"/>
      <c r="S5" s="90"/>
      <c r="T5" s="90"/>
      <c r="U5" s="77"/>
    </row>
    <row r="6" spans="1:21" ht="18">
      <c r="A6" s="162"/>
      <c r="B6" s="145" t="s">
        <v>39</v>
      </c>
      <c r="C6" s="146"/>
      <c r="D6" s="147"/>
      <c r="E6" s="46">
        <v>2520284</v>
      </c>
      <c r="F6" s="71">
        <v>0.19</v>
      </c>
      <c r="G6" s="72">
        <f>+E6</f>
        <v>2520284</v>
      </c>
      <c r="H6" s="46"/>
      <c r="J6" s="91"/>
      <c r="K6" s="90" t="s">
        <v>26</v>
      </c>
      <c r="L6" s="90">
        <v>52439818</v>
      </c>
      <c r="M6" s="90">
        <v>0.06</v>
      </c>
      <c r="N6" s="90"/>
      <c r="O6" s="90"/>
      <c r="P6" s="89"/>
      <c r="Q6" s="89"/>
      <c r="R6" s="90"/>
      <c r="S6" s="90"/>
      <c r="T6" s="90"/>
      <c r="U6" s="77"/>
    </row>
    <row r="7" spans="1:21" ht="18">
      <c r="A7" s="162"/>
      <c r="B7" s="145" t="s">
        <v>41</v>
      </c>
      <c r="C7" s="146"/>
      <c r="D7" s="147"/>
      <c r="E7" s="70">
        <v>0</v>
      </c>
      <c r="F7" s="71">
        <v>0.19</v>
      </c>
      <c r="G7" s="72">
        <f>+E7</f>
        <v>0</v>
      </c>
      <c r="H7" s="46"/>
      <c r="J7" s="91"/>
      <c r="K7" s="90" t="s">
        <v>26</v>
      </c>
      <c r="L7" s="90" t="s">
        <v>42</v>
      </c>
      <c r="M7" s="90">
        <v>0.01</v>
      </c>
      <c r="N7" s="90"/>
      <c r="O7" s="90"/>
      <c r="P7" s="91"/>
      <c r="Q7" s="91"/>
      <c r="R7" s="90"/>
      <c r="S7" s="90"/>
      <c r="T7" s="90"/>
      <c r="U7" s="77"/>
    </row>
    <row r="8" spans="1:21" ht="18">
      <c r="A8" s="162"/>
      <c r="B8" s="145" t="s">
        <v>43</v>
      </c>
      <c r="C8" s="146"/>
      <c r="D8" s="147"/>
      <c r="E8" s="70"/>
      <c r="F8" s="71">
        <v>0</v>
      </c>
      <c r="G8" s="72">
        <f>+E8</f>
        <v>0</v>
      </c>
      <c r="H8" s="46"/>
      <c r="J8" s="91"/>
      <c r="K8" s="90" t="s">
        <v>26</v>
      </c>
      <c r="L8" s="90" t="s">
        <v>44</v>
      </c>
      <c r="M8" s="90">
        <v>0.02</v>
      </c>
      <c r="N8" s="90"/>
      <c r="O8" s="90"/>
      <c r="P8" s="91"/>
      <c r="Q8" s="91"/>
      <c r="R8" s="90"/>
      <c r="S8" s="90"/>
      <c r="T8" s="90"/>
      <c r="U8" s="77"/>
    </row>
    <row r="9" spans="1:21" ht="18">
      <c r="A9" s="162"/>
      <c r="B9" s="145" t="s">
        <v>45</v>
      </c>
      <c r="C9" s="146"/>
      <c r="D9" s="147"/>
      <c r="E9" s="70"/>
      <c r="F9" s="71">
        <v>0</v>
      </c>
      <c r="G9" s="72">
        <f>+E9</f>
        <v>0</v>
      </c>
      <c r="H9" s="46"/>
      <c r="J9" s="91"/>
      <c r="K9" s="90" t="s">
        <v>26</v>
      </c>
      <c r="L9" s="90" t="s">
        <v>46</v>
      </c>
      <c r="M9" s="90">
        <v>0.02</v>
      </c>
      <c r="N9" s="90"/>
      <c r="O9" s="90"/>
      <c r="P9" s="91"/>
      <c r="Q9" s="91"/>
      <c r="R9" s="90"/>
      <c r="S9" s="90"/>
      <c r="T9" s="90"/>
      <c r="U9" s="77"/>
    </row>
    <row r="10" spans="1:21" ht="18">
      <c r="A10" s="162"/>
      <c r="B10" s="156" t="s">
        <v>47</v>
      </c>
      <c r="C10" s="156"/>
      <c r="D10" s="156"/>
      <c r="E10" s="156"/>
      <c r="F10" s="156"/>
      <c r="G10" s="73">
        <f>SUM(G6:G9)</f>
        <v>2520284</v>
      </c>
      <c r="H10" s="46"/>
      <c r="J10" s="91"/>
      <c r="K10" s="90" t="s">
        <v>26</v>
      </c>
      <c r="L10" s="90" t="s">
        <v>48</v>
      </c>
      <c r="M10" s="90">
        <v>3.5000000000000003E-2</v>
      </c>
      <c r="N10" s="90"/>
      <c r="O10" s="90"/>
      <c r="P10" s="91"/>
      <c r="Q10" s="91"/>
      <c r="R10" s="90"/>
      <c r="S10" s="90"/>
      <c r="T10" s="90"/>
      <c r="U10" s="77"/>
    </row>
    <row r="11" spans="1:21" ht="18">
      <c r="A11" s="162"/>
      <c r="B11" s="145" t="s">
        <v>49</v>
      </c>
      <c r="C11" s="146"/>
      <c r="D11" s="147"/>
      <c r="E11" s="74">
        <f>+E6</f>
        <v>2520284</v>
      </c>
      <c r="F11" s="75">
        <f>+F6</f>
        <v>0.19</v>
      </c>
      <c r="G11" s="76">
        <f>+E11*F11</f>
        <v>478853.96</v>
      </c>
      <c r="H11" s="46"/>
      <c r="J11" s="91"/>
      <c r="K11" s="90" t="s">
        <v>30</v>
      </c>
      <c r="L11" s="90" t="s">
        <v>50</v>
      </c>
      <c r="M11" s="90">
        <v>0.04</v>
      </c>
      <c r="N11" s="90"/>
      <c r="O11" s="90"/>
      <c r="P11" s="91"/>
      <c r="Q11" s="91"/>
      <c r="R11" s="90"/>
      <c r="S11" s="90"/>
      <c r="T11" s="90"/>
      <c r="U11" s="77"/>
    </row>
    <row r="12" spans="1:21" ht="18">
      <c r="A12" s="162"/>
      <c r="B12" s="145" t="s">
        <v>51</v>
      </c>
      <c r="C12" s="146"/>
      <c r="D12" s="147"/>
      <c r="E12" s="74">
        <f t="shared" ref="E12:F14" si="0">+E7</f>
        <v>0</v>
      </c>
      <c r="F12" s="75">
        <f t="shared" si="0"/>
        <v>0.19</v>
      </c>
      <c r="G12" s="76">
        <f>+E12*F12</f>
        <v>0</v>
      </c>
      <c r="H12" s="46"/>
      <c r="J12" s="91"/>
      <c r="K12" s="90" t="s">
        <v>30</v>
      </c>
      <c r="L12" s="90" t="s">
        <v>52</v>
      </c>
      <c r="M12" s="90">
        <v>3.5000000000000003E-2</v>
      </c>
      <c r="N12" s="90"/>
      <c r="O12" s="90"/>
      <c r="P12" s="91"/>
      <c r="Q12" s="91"/>
      <c r="R12" s="90"/>
      <c r="S12" s="90"/>
      <c r="T12" s="90"/>
      <c r="U12" s="77"/>
    </row>
    <row r="13" spans="1:21" ht="18">
      <c r="A13" s="162"/>
      <c r="B13" s="145" t="s">
        <v>53</v>
      </c>
      <c r="C13" s="146"/>
      <c r="D13" s="147"/>
      <c r="E13" s="74">
        <f t="shared" si="0"/>
        <v>0</v>
      </c>
      <c r="F13" s="75">
        <f t="shared" si="0"/>
        <v>0</v>
      </c>
      <c r="G13" s="76">
        <f>+E13*F13</f>
        <v>0</v>
      </c>
      <c r="H13" s="46"/>
      <c r="J13" s="91"/>
      <c r="K13" s="91"/>
      <c r="L13" s="90" t="s">
        <v>54</v>
      </c>
      <c r="M13" s="92">
        <v>0</v>
      </c>
      <c r="N13" s="90"/>
      <c r="O13" s="90"/>
      <c r="P13" s="91"/>
      <c r="Q13" s="91"/>
      <c r="R13" s="90"/>
      <c r="S13" s="90"/>
      <c r="T13" s="90"/>
    </row>
    <row r="14" spans="1:21" ht="18">
      <c r="A14" s="162"/>
      <c r="B14" s="145" t="s">
        <v>55</v>
      </c>
      <c r="C14" s="146"/>
      <c r="D14" s="147"/>
      <c r="E14" s="74">
        <f t="shared" si="0"/>
        <v>0</v>
      </c>
      <c r="F14" s="75">
        <f t="shared" si="0"/>
        <v>0</v>
      </c>
      <c r="G14" s="76">
        <f>+E14*F14</f>
        <v>0</v>
      </c>
      <c r="H14" s="46"/>
      <c r="J14" s="99"/>
      <c r="K14" s="89" t="s">
        <v>21</v>
      </c>
      <c r="L14" s="90"/>
      <c r="M14" s="92"/>
      <c r="N14" s="90"/>
      <c r="O14" s="90"/>
      <c r="P14" s="90"/>
      <c r="Q14" s="90"/>
      <c r="R14" s="90"/>
      <c r="S14" s="90"/>
      <c r="T14" s="90"/>
    </row>
    <row r="15" spans="1:21" ht="18">
      <c r="A15" s="162"/>
      <c r="B15" s="156" t="s">
        <v>56</v>
      </c>
      <c r="C15" s="156"/>
      <c r="D15" s="156"/>
      <c r="E15" s="156"/>
      <c r="F15" s="156"/>
      <c r="G15" s="73">
        <f>SUM(G11:G14)</f>
        <v>478853.96</v>
      </c>
      <c r="H15" s="46"/>
      <c r="J15" s="99"/>
      <c r="K15" s="89" t="s">
        <v>26</v>
      </c>
      <c r="L15" s="90"/>
      <c r="M15" s="92"/>
      <c r="N15" s="90"/>
      <c r="O15" s="90"/>
      <c r="P15" s="90"/>
      <c r="Q15" s="90"/>
      <c r="R15" s="90"/>
      <c r="S15" s="90"/>
      <c r="T15" s="90"/>
    </row>
    <row r="16" spans="1:21" ht="18">
      <c r="A16" s="163"/>
      <c r="B16" s="156" t="s">
        <v>57</v>
      </c>
      <c r="C16" s="156"/>
      <c r="D16" s="156"/>
      <c r="E16" s="156"/>
      <c r="F16" s="156"/>
      <c r="G16" s="73">
        <f>+G10+G15</f>
        <v>2999137.96</v>
      </c>
      <c r="H16" s="102"/>
      <c r="J16" s="99"/>
      <c r="K16" s="89"/>
      <c r="L16" s="90"/>
      <c r="M16" s="92"/>
      <c r="N16" s="90"/>
      <c r="O16" s="90"/>
      <c r="P16" s="90"/>
      <c r="Q16" s="90"/>
      <c r="R16" s="90"/>
      <c r="S16" s="90"/>
      <c r="T16" s="90"/>
    </row>
    <row r="17" spans="1:20" ht="36">
      <c r="A17" s="167" t="s">
        <v>58</v>
      </c>
      <c r="B17" s="80" t="s">
        <v>59</v>
      </c>
      <c r="C17" s="81" t="s">
        <v>60</v>
      </c>
      <c r="D17" s="81" t="s">
        <v>61</v>
      </c>
      <c r="E17" s="81" t="s">
        <v>23</v>
      </c>
      <c r="F17" s="80" t="s">
        <v>3</v>
      </c>
      <c r="G17" s="81" t="s">
        <v>62</v>
      </c>
      <c r="H17" s="46"/>
      <c r="J17" s="99"/>
      <c r="K17" s="91"/>
      <c r="L17" s="90"/>
      <c r="M17" s="92"/>
      <c r="N17" s="90"/>
      <c r="O17" s="90"/>
      <c r="P17" s="90"/>
      <c r="Q17" s="90"/>
      <c r="R17" s="90"/>
      <c r="S17" s="90"/>
      <c r="T17" s="90"/>
    </row>
    <row r="18" spans="1:20" ht="36">
      <c r="A18" s="168"/>
      <c r="B18" s="82" t="s">
        <v>63</v>
      </c>
      <c r="C18" s="83">
        <f>+G10</f>
        <v>2520284</v>
      </c>
      <c r="D18" s="87" t="s">
        <v>64</v>
      </c>
      <c r="E18" s="88" t="s">
        <v>52</v>
      </c>
      <c r="F18" s="85">
        <f>+VLOOKUP(E18,L$2:$M$13,2,0)</f>
        <v>3.5000000000000003E-2</v>
      </c>
      <c r="G18" s="86">
        <f>+C18*F18</f>
        <v>88209.94</v>
      </c>
      <c r="H18" s="46"/>
      <c r="J18" s="99"/>
      <c r="K18" s="109"/>
      <c r="L18" s="90"/>
      <c r="M18" s="92"/>
      <c r="N18" s="90"/>
      <c r="O18" s="90"/>
      <c r="P18" s="90"/>
      <c r="Q18" s="90"/>
      <c r="R18" s="90"/>
      <c r="S18" s="90"/>
      <c r="T18" s="90"/>
    </row>
    <row r="19" spans="1:20" ht="43.5" customHeight="1">
      <c r="A19" s="168"/>
      <c r="B19" s="82" t="s">
        <v>65</v>
      </c>
      <c r="C19" s="83">
        <f>+G15</f>
        <v>478853.96</v>
      </c>
      <c r="D19" s="148" t="s">
        <v>66</v>
      </c>
      <c r="E19" s="148"/>
      <c r="F19" s="66">
        <v>0.15</v>
      </c>
      <c r="G19" s="84">
        <f>+C19*F19</f>
        <v>71828.093999999997</v>
      </c>
      <c r="H19" s="46"/>
      <c r="J19" s="102"/>
      <c r="K19" s="110"/>
      <c r="L19" s="111"/>
      <c r="M19" s="111"/>
    </row>
    <row r="20" spans="1:20" ht="42.75">
      <c r="A20" s="168"/>
      <c r="B20" s="93" t="s">
        <v>59</v>
      </c>
      <c r="C20" s="94" t="s">
        <v>67</v>
      </c>
      <c r="D20" s="149" t="s">
        <v>68</v>
      </c>
      <c r="E20" s="150"/>
      <c r="F20" s="93" t="s">
        <v>3</v>
      </c>
      <c r="G20" s="94" t="s">
        <v>62</v>
      </c>
      <c r="H20" s="67" t="s">
        <v>69</v>
      </c>
      <c r="I20" s="51">
        <f>+VLOOKUP(D21,'Tarifas validar '!A$5:G425,7,0)</f>
        <v>1.06</v>
      </c>
      <c r="J20" s="52" t="s">
        <v>70</v>
      </c>
      <c r="K20" s="51">
        <f>+VLOOKUP(D21,'Tarifas validar '!A$5:Z425,8,0)</f>
        <v>10.6</v>
      </c>
    </row>
    <row r="21" spans="1:20" ht="20.25" customHeight="1">
      <c r="A21" s="168"/>
      <c r="B21" s="157" t="s">
        <v>71</v>
      </c>
      <c r="C21" s="159">
        <f>+G10</f>
        <v>2520284</v>
      </c>
      <c r="D21" s="151">
        <v>6820</v>
      </c>
      <c r="E21" s="152"/>
      <c r="F21" s="55">
        <f>+VLOOKUP(D21,'Tarifas validar '!A$5:C425,3,0)</f>
        <v>10</v>
      </c>
      <c r="G21" s="143">
        <f>+(C21*F21)/1000</f>
        <v>25202.84</v>
      </c>
      <c r="H21" s="135">
        <f>+I20*C21%</f>
        <v>26715.010400000003</v>
      </c>
      <c r="I21" s="135"/>
      <c r="J21" s="135">
        <f>+(K20*C21)/1000</f>
        <v>26715.010399999999</v>
      </c>
      <c r="K21" s="135"/>
    </row>
    <row r="22" spans="1:20" ht="63.75" customHeight="1">
      <c r="A22" s="168"/>
      <c r="B22" s="158"/>
      <c r="C22" s="160"/>
      <c r="D22" s="133" t="str">
        <f>+VLOOKUP(D21,'Tarifas validar '!A$5:C425,2,0)</f>
        <v>Actividades inmobiliarias realizadas a cambio de una retribución o por contrata</v>
      </c>
      <c r="E22" s="134"/>
      <c r="F22" s="56" t="s">
        <v>72</v>
      </c>
      <c r="G22" s="144"/>
      <c r="H22" s="135"/>
      <c r="I22" s="135"/>
      <c r="J22" s="135"/>
      <c r="K22" s="135"/>
    </row>
    <row r="23" spans="1:20" ht="29.25" customHeight="1">
      <c r="A23" s="169"/>
      <c r="B23" s="53" t="s">
        <v>16</v>
      </c>
      <c r="C23" s="54">
        <f>+G21</f>
        <v>25202.84</v>
      </c>
      <c r="D23" s="54"/>
      <c r="E23" s="50"/>
      <c r="F23" s="57">
        <v>0.06</v>
      </c>
      <c r="G23" s="58">
        <f>+C23*F23</f>
        <v>1512.1704</v>
      </c>
      <c r="H23" s="135"/>
      <c r="I23" s="135"/>
      <c r="J23" s="135"/>
      <c r="K23" s="135"/>
    </row>
    <row r="24" spans="1:20" ht="38.25" customHeight="1" thickBot="1">
      <c r="A24" s="59"/>
      <c r="B24" s="170" t="s">
        <v>73</v>
      </c>
      <c r="C24" s="170"/>
      <c r="D24" s="170"/>
      <c r="E24" s="170"/>
      <c r="F24" s="170"/>
      <c r="G24" s="60">
        <f>+G18+G19+G21+G23</f>
        <v>186753.04439999998</v>
      </c>
      <c r="H24" s="46"/>
      <c r="J24" s="46"/>
    </row>
    <row r="25" spans="1:20" ht="20.25">
      <c r="A25" s="61"/>
      <c r="B25" s="61"/>
      <c r="C25" s="61"/>
      <c r="D25" s="61"/>
      <c r="E25" s="61"/>
      <c r="F25" s="61"/>
      <c r="G25" s="62"/>
      <c r="H25" s="46"/>
      <c r="J25" s="46"/>
    </row>
    <row r="26" spans="1:20" ht="28.5" customHeight="1" thickBot="1">
      <c r="A26" s="130" t="s">
        <v>74</v>
      </c>
      <c r="B26" s="131"/>
      <c r="C26" s="131"/>
      <c r="D26" s="131"/>
      <c r="E26" s="131"/>
      <c r="F26" s="132"/>
      <c r="G26" s="64">
        <v>0</v>
      </c>
      <c r="H26" s="46"/>
      <c r="J26" s="46"/>
    </row>
    <row r="27" spans="1:20" ht="20.25">
      <c r="A27" s="61"/>
      <c r="B27" s="61"/>
      <c r="C27" s="61"/>
      <c r="D27" s="61"/>
      <c r="E27" s="61"/>
      <c r="F27" s="61"/>
      <c r="G27" s="62"/>
      <c r="H27" s="46"/>
      <c r="J27" s="46"/>
    </row>
    <row r="28" spans="1:20" ht="53.25" customHeight="1" thickBot="1">
      <c r="A28" s="179" t="s">
        <v>75</v>
      </c>
      <c r="B28" s="180"/>
      <c r="C28" s="180"/>
      <c r="D28" s="180"/>
      <c r="E28" s="180"/>
      <c r="F28" s="181"/>
      <c r="G28" s="63">
        <f>+G16-G24-G26</f>
        <v>2812384.9155999999</v>
      </c>
      <c r="H28" s="46"/>
      <c r="J28" s="46"/>
    </row>
    <row r="29" spans="1:20">
      <c r="H29" s="46"/>
      <c r="J29" s="46"/>
    </row>
    <row r="30" spans="1:20">
      <c r="H30" s="46"/>
      <c r="J30" s="46"/>
      <c r="K30" s="46"/>
    </row>
    <row r="31" spans="1:20">
      <c r="H31" s="48"/>
      <c r="J31" s="46"/>
    </row>
    <row r="32" spans="1:20">
      <c r="H32" s="46"/>
      <c r="J32" s="46"/>
      <c r="K32" s="46"/>
    </row>
    <row r="33" spans="8:11">
      <c r="H33" s="49"/>
      <c r="J33" s="49"/>
      <c r="K33" s="49"/>
    </row>
  </sheetData>
  <mergeCells count="30">
    <mergeCell ref="A28:F28"/>
    <mergeCell ref="G21:G22"/>
    <mergeCell ref="H21:I23"/>
    <mergeCell ref="J21:K23"/>
    <mergeCell ref="D22:E22"/>
    <mergeCell ref="B24:F24"/>
    <mergeCell ref="A26:F26"/>
    <mergeCell ref="B16:F16"/>
    <mergeCell ref="A17:A23"/>
    <mergeCell ref="D19:E19"/>
    <mergeCell ref="D20:E20"/>
    <mergeCell ref="B21:B22"/>
    <mergeCell ref="C21:C22"/>
    <mergeCell ref="D21:E21"/>
    <mergeCell ref="A5:A16"/>
    <mergeCell ref="B15:F15"/>
    <mergeCell ref="B6:D6"/>
    <mergeCell ref="B7:D7"/>
    <mergeCell ref="B8:D8"/>
    <mergeCell ref="B9:D9"/>
    <mergeCell ref="B10:F10"/>
    <mergeCell ref="B11:D11"/>
    <mergeCell ref="B12:D12"/>
    <mergeCell ref="B13:D13"/>
    <mergeCell ref="B14:D14"/>
    <mergeCell ref="B1:G1"/>
    <mergeCell ref="B2:G2"/>
    <mergeCell ref="B3:G3"/>
    <mergeCell ref="B4:G4"/>
    <mergeCell ref="B5:D5"/>
  </mergeCells>
  <dataValidations count="3">
    <dataValidation type="list" allowBlank="1" showInputMessage="1" showErrorMessage="1" sqref="E18" xr:uid="{A3F0ECA1-7032-4191-9DED-E6DF4A3C4AE1}">
      <formula1>INDIRECT($D$18)</formula1>
    </dataValidation>
    <dataValidation type="list" allowBlank="1" showInputMessage="1" showErrorMessage="1" sqref="F6:F9" xr:uid="{1E7FBAAD-FC67-4824-B0F3-A5F477CC8C19}">
      <formula1>"0%,5%,19%"</formula1>
    </dataValidation>
    <dataValidation type="list" allowBlank="1" showInputMessage="1" showErrorMessage="1" sqref="F19" xr:uid="{4F9437B0-CEBA-4783-85F2-2F3170393C13}">
      <formula1>"15%,0%"</formula1>
    </dataValidation>
  </dataValidations>
  <pageMargins left="0.70866141732283472" right="0.70866141732283472" top="0.74803149606299213" bottom="0.74803149606299213" header="0.31496062992125984" footer="0.31496062992125984"/>
  <pageSetup scale="48" orientation="landscape" r:id="rId1"/>
  <tableParts count="2">
    <tablePart r:id="rId2"/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CE00C61-686A-4587-99E5-62E14E7B4130}">
          <x14:formula1>
            <xm:f>Hoja3!$B$3:$B$6</xm:f>
          </x14:formula1>
          <xm:sqref>D18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E56D4E-CEE1-4338-BCA0-CB1DCBB0D4CC}">
  <sheetPr>
    <pageSetUpPr fitToPage="1"/>
  </sheetPr>
  <dimension ref="A1:U33"/>
  <sheetViews>
    <sheetView topLeftCell="A13" zoomScale="85" zoomScaleNormal="85" zoomScaleSheetLayoutView="85" workbookViewId="0">
      <selection activeCell="E7" sqref="E7"/>
    </sheetView>
  </sheetViews>
  <sheetFormatPr defaultColWidth="10.7109375" defaultRowHeight="15"/>
  <cols>
    <col min="1" max="1" width="32.28515625" style="44" customWidth="1"/>
    <col min="2" max="2" width="29.5703125" style="44" customWidth="1"/>
    <col min="3" max="3" width="23.28515625" style="44" bestFit="1" customWidth="1"/>
    <col min="4" max="4" width="23.28515625" style="44" customWidth="1"/>
    <col min="5" max="5" width="39" style="44" customWidth="1"/>
    <col min="6" max="6" width="18.42578125" style="44" customWidth="1"/>
    <col min="7" max="7" width="26" style="47" bestFit="1" customWidth="1"/>
    <col min="8" max="8" width="20.5703125" style="44" customWidth="1"/>
    <col min="9" max="9" width="11" style="44" bestFit="1" customWidth="1"/>
    <col min="10" max="10" width="18" style="44" bestFit="1" customWidth="1"/>
    <col min="11" max="11" width="26.140625" style="44" bestFit="1" customWidth="1"/>
    <col min="12" max="12" width="25.140625" style="45" bestFit="1" customWidth="1"/>
    <col min="13" max="13" width="10.7109375" style="65"/>
    <col min="14" max="15" width="10.7109375" style="45"/>
    <col min="16" max="17" width="18.7109375" style="45" customWidth="1"/>
    <col min="18" max="18" width="24.5703125" style="45" bestFit="1" customWidth="1"/>
    <col min="19" max="19" width="41.5703125" style="45" customWidth="1"/>
    <col min="20" max="20" width="38.85546875" style="45" bestFit="1" customWidth="1"/>
    <col min="21" max="16384" width="10.7109375" style="45"/>
  </cols>
  <sheetData>
    <row r="1" spans="1:21" ht="24" customHeight="1">
      <c r="A1" s="78" t="s">
        <v>19</v>
      </c>
      <c r="B1" s="136" t="s">
        <v>519</v>
      </c>
      <c r="C1" s="137"/>
      <c r="D1" s="137"/>
      <c r="E1" s="137"/>
      <c r="F1" s="137"/>
      <c r="G1" s="138"/>
      <c r="J1" s="89" t="s">
        <v>21</v>
      </c>
      <c r="K1" s="90" t="s">
        <v>22</v>
      </c>
      <c r="L1" s="90" t="s">
        <v>23</v>
      </c>
      <c r="M1" s="90" t="s">
        <v>24</v>
      </c>
      <c r="N1" s="90"/>
      <c r="O1" s="90"/>
      <c r="P1" s="90"/>
      <c r="Q1" s="90"/>
      <c r="R1" s="89"/>
      <c r="S1" s="89"/>
      <c r="T1" s="90"/>
      <c r="U1" s="77"/>
    </row>
    <row r="2" spans="1:21" ht="24" customHeight="1">
      <c r="A2" s="79" t="s">
        <v>25</v>
      </c>
      <c r="B2" s="139">
        <v>809011440</v>
      </c>
      <c r="C2" s="140"/>
      <c r="D2" s="140"/>
      <c r="E2" s="140"/>
      <c r="F2" s="140"/>
      <c r="G2" s="141"/>
      <c r="J2" s="89" t="s">
        <v>26</v>
      </c>
      <c r="K2" s="90" t="s">
        <v>21</v>
      </c>
      <c r="L2" s="90" t="s">
        <v>27</v>
      </c>
      <c r="M2" s="90">
        <v>1.4999999999999999E-2</v>
      </c>
      <c r="N2" s="90"/>
      <c r="O2" s="90"/>
      <c r="P2" s="89"/>
      <c r="Q2" s="89"/>
      <c r="R2" s="90"/>
      <c r="S2" s="90"/>
      <c r="T2" s="90"/>
      <c r="U2" s="77"/>
    </row>
    <row r="3" spans="1:21" ht="24" customHeight="1">
      <c r="A3" s="79" t="s">
        <v>28</v>
      </c>
      <c r="B3" s="139" t="s">
        <v>520</v>
      </c>
      <c r="C3" s="140"/>
      <c r="D3" s="140"/>
      <c r="E3" s="140"/>
      <c r="F3" s="140"/>
      <c r="G3" s="141"/>
      <c r="J3" s="89" t="s">
        <v>30</v>
      </c>
      <c r="K3" s="90" t="s">
        <v>21</v>
      </c>
      <c r="L3" s="90" t="s">
        <v>31</v>
      </c>
      <c r="M3" s="90">
        <v>2.5000000000000001E-2</v>
      </c>
      <c r="N3" s="90"/>
      <c r="O3" s="90"/>
      <c r="P3" s="89"/>
      <c r="Q3" s="89"/>
      <c r="R3" s="90"/>
      <c r="S3" s="90"/>
      <c r="T3" s="90"/>
      <c r="U3" s="77"/>
    </row>
    <row r="4" spans="1:21" ht="24" customHeight="1">
      <c r="A4" s="79" t="s">
        <v>32</v>
      </c>
      <c r="B4" s="142">
        <v>45355</v>
      </c>
      <c r="C4" s="140"/>
      <c r="D4" s="140"/>
      <c r="E4" s="140"/>
      <c r="F4" s="140"/>
      <c r="G4" s="141"/>
      <c r="J4" s="89"/>
      <c r="K4" s="90" t="s">
        <v>21</v>
      </c>
      <c r="L4" s="90" t="s">
        <v>33</v>
      </c>
      <c r="M4" s="90">
        <v>3.5000000000000003E-2</v>
      </c>
      <c r="N4" s="90"/>
      <c r="O4" s="90"/>
      <c r="P4" s="89"/>
      <c r="Q4" s="89"/>
      <c r="R4" s="90"/>
      <c r="S4" s="90"/>
      <c r="T4" s="90"/>
      <c r="U4" s="77"/>
    </row>
    <row r="5" spans="1:21" ht="36">
      <c r="A5" s="161" t="s">
        <v>34</v>
      </c>
      <c r="B5" s="164" t="s">
        <v>35</v>
      </c>
      <c r="C5" s="165"/>
      <c r="D5" s="166"/>
      <c r="E5" s="68" t="s">
        <v>36</v>
      </c>
      <c r="F5" s="69" t="s">
        <v>3</v>
      </c>
      <c r="G5" s="68" t="s">
        <v>37</v>
      </c>
      <c r="J5" s="89"/>
      <c r="K5" s="90" t="s">
        <v>26</v>
      </c>
      <c r="L5" s="90" t="s">
        <v>38</v>
      </c>
      <c r="M5" s="90">
        <v>0.04</v>
      </c>
      <c r="N5" s="90"/>
      <c r="O5" s="90"/>
      <c r="P5" s="89"/>
      <c r="Q5" s="89"/>
      <c r="R5" s="90"/>
      <c r="S5" s="90"/>
      <c r="T5" s="90"/>
      <c r="U5" s="77"/>
    </row>
    <row r="6" spans="1:21" ht="18">
      <c r="A6" s="162"/>
      <c r="B6" s="145" t="s">
        <v>39</v>
      </c>
      <c r="C6" s="146"/>
      <c r="D6" s="147"/>
      <c r="E6" s="70">
        <v>75395342.019999996</v>
      </c>
      <c r="F6" s="71">
        <v>0.19</v>
      </c>
      <c r="G6" s="72">
        <f>+E6</f>
        <v>75395342.019999996</v>
      </c>
      <c r="H6" s="46"/>
      <c r="J6" s="91"/>
      <c r="K6" s="90" t="s">
        <v>26</v>
      </c>
      <c r="L6" s="90" t="s">
        <v>40</v>
      </c>
      <c r="M6" s="90">
        <v>0.06</v>
      </c>
      <c r="N6" s="90"/>
      <c r="O6" s="90"/>
      <c r="P6" s="89"/>
      <c r="Q6" s="89"/>
      <c r="R6" s="90"/>
      <c r="S6" s="90"/>
      <c r="T6" s="90"/>
      <c r="U6" s="77"/>
    </row>
    <row r="7" spans="1:21" ht="18">
      <c r="A7" s="162"/>
      <c r="B7" s="145" t="s">
        <v>41</v>
      </c>
      <c r="C7" s="146"/>
      <c r="D7" s="147"/>
      <c r="E7" s="70">
        <v>0</v>
      </c>
      <c r="F7" s="71">
        <v>0.19</v>
      </c>
      <c r="G7" s="72">
        <f>+E7</f>
        <v>0</v>
      </c>
      <c r="H7" s="46"/>
      <c r="J7" s="91"/>
      <c r="K7" s="90" t="s">
        <v>26</v>
      </c>
      <c r="L7" s="90" t="s">
        <v>42</v>
      </c>
      <c r="M7" s="90">
        <v>0.01</v>
      </c>
      <c r="N7" s="90"/>
      <c r="O7" s="90"/>
      <c r="P7" s="91"/>
      <c r="Q7" s="91"/>
      <c r="R7" s="90"/>
      <c r="S7" s="90"/>
      <c r="T7" s="90"/>
      <c r="U7" s="77"/>
    </row>
    <row r="8" spans="1:21" ht="18">
      <c r="A8" s="162"/>
      <c r="B8" s="145" t="s">
        <v>43</v>
      </c>
      <c r="C8" s="146"/>
      <c r="D8" s="147"/>
      <c r="E8" s="70"/>
      <c r="F8" s="71">
        <v>0</v>
      </c>
      <c r="G8" s="72">
        <f>+E8</f>
        <v>0</v>
      </c>
      <c r="H8" s="46"/>
      <c r="J8" s="91"/>
      <c r="K8" s="90" t="s">
        <v>26</v>
      </c>
      <c r="L8" s="90" t="s">
        <v>44</v>
      </c>
      <c r="M8" s="90">
        <v>0.02</v>
      </c>
      <c r="N8" s="90"/>
      <c r="O8" s="90"/>
      <c r="P8" s="91"/>
      <c r="Q8" s="91"/>
      <c r="R8" s="90"/>
      <c r="S8" s="90"/>
      <c r="T8" s="90"/>
      <c r="U8" s="77"/>
    </row>
    <row r="9" spans="1:21" ht="18">
      <c r="A9" s="162"/>
      <c r="B9" s="145" t="s">
        <v>45</v>
      </c>
      <c r="C9" s="146"/>
      <c r="D9" s="147"/>
      <c r="E9" s="70"/>
      <c r="F9" s="71">
        <v>0</v>
      </c>
      <c r="G9" s="72">
        <f>+E9</f>
        <v>0</v>
      </c>
      <c r="H9" s="46"/>
      <c r="J9" s="91"/>
      <c r="K9" s="90" t="s">
        <v>26</v>
      </c>
      <c r="L9" s="90" t="s">
        <v>46</v>
      </c>
      <c r="M9" s="90">
        <v>0.02</v>
      </c>
      <c r="N9" s="90"/>
      <c r="O9" s="90"/>
      <c r="P9" s="91"/>
      <c r="Q9" s="91"/>
      <c r="R9" s="90"/>
      <c r="S9" s="90"/>
      <c r="T9" s="90"/>
      <c r="U9" s="77"/>
    </row>
    <row r="10" spans="1:21" ht="18">
      <c r="A10" s="162"/>
      <c r="B10" s="156" t="s">
        <v>47</v>
      </c>
      <c r="C10" s="156"/>
      <c r="D10" s="156"/>
      <c r="E10" s="156"/>
      <c r="F10" s="156"/>
      <c r="G10" s="73">
        <f>SUM(G6:G9)</f>
        <v>75395342.019999996</v>
      </c>
      <c r="H10" s="46"/>
      <c r="J10" s="91"/>
      <c r="K10" s="90" t="s">
        <v>26</v>
      </c>
      <c r="L10" s="90" t="s">
        <v>48</v>
      </c>
      <c r="M10" s="90">
        <v>3.5000000000000003E-2</v>
      </c>
      <c r="N10" s="90"/>
      <c r="O10" s="90"/>
      <c r="P10" s="91"/>
      <c r="Q10" s="91"/>
      <c r="R10" s="90"/>
      <c r="S10" s="90"/>
      <c r="T10" s="90"/>
      <c r="U10" s="77"/>
    </row>
    <row r="11" spans="1:21" ht="18">
      <c r="A11" s="162"/>
      <c r="B11" s="145" t="s">
        <v>49</v>
      </c>
      <c r="C11" s="146"/>
      <c r="D11" s="147"/>
      <c r="E11" s="74">
        <f>+E6</f>
        <v>75395342.019999996</v>
      </c>
      <c r="F11" s="75">
        <f>+F6</f>
        <v>0.19</v>
      </c>
      <c r="G11" s="76">
        <f>+E11*F11</f>
        <v>14325114.9838</v>
      </c>
      <c r="H11" s="46"/>
      <c r="J11" s="91"/>
      <c r="K11" s="90" t="s">
        <v>30</v>
      </c>
      <c r="L11" s="90" t="s">
        <v>50</v>
      </c>
      <c r="M11" s="90">
        <v>0.04</v>
      </c>
      <c r="N11" s="90"/>
      <c r="O11" s="90"/>
      <c r="P11" s="91"/>
      <c r="Q11" s="91"/>
      <c r="R11" s="90"/>
      <c r="S11" s="90"/>
      <c r="T11" s="90"/>
      <c r="U11" s="77"/>
    </row>
    <row r="12" spans="1:21" ht="18">
      <c r="A12" s="162"/>
      <c r="B12" s="145" t="s">
        <v>51</v>
      </c>
      <c r="C12" s="146"/>
      <c r="D12" s="147"/>
      <c r="E12" s="74">
        <f t="shared" ref="E12:F14" si="0">+E7</f>
        <v>0</v>
      </c>
      <c r="F12" s="75">
        <f t="shared" si="0"/>
        <v>0.19</v>
      </c>
      <c r="G12" s="76">
        <f>+E12*F12</f>
        <v>0</v>
      </c>
      <c r="H12" s="46"/>
      <c r="J12" s="91"/>
      <c r="K12" s="90" t="s">
        <v>30</v>
      </c>
      <c r="L12" s="90" t="s">
        <v>52</v>
      </c>
      <c r="M12" s="90">
        <v>3.5000000000000003E-2</v>
      </c>
      <c r="N12" s="90"/>
      <c r="O12" s="90"/>
      <c r="P12" s="91"/>
      <c r="Q12" s="91"/>
      <c r="R12" s="90"/>
      <c r="S12" s="90"/>
      <c r="T12" s="90"/>
      <c r="U12" s="77"/>
    </row>
    <row r="13" spans="1:21" ht="18">
      <c r="A13" s="162"/>
      <c r="B13" s="145" t="s">
        <v>53</v>
      </c>
      <c r="C13" s="146"/>
      <c r="D13" s="147"/>
      <c r="E13" s="74">
        <f t="shared" si="0"/>
        <v>0</v>
      </c>
      <c r="F13" s="75">
        <f t="shared" si="0"/>
        <v>0</v>
      </c>
      <c r="G13" s="76">
        <f>+E13*F13</f>
        <v>0</v>
      </c>
      <c r="H13" s="46"/>
      <c r="J13" s="91"/>
      <c r="K13" s="91"/>
      <c r="L13" s="90" t="s">
        <v>54</v>
      </c>
      <c r="M13" s="92">
        <v>0</v>
      </c>
      <c r="N13" s="90"/>
      <c r="O13" s="90"/>
      <c r="P13" s="91"/>
      <c r="Q13" s="91"/>
      <c r="R13" s="90"/>
      <c r="S13" s="90"/>
      <c r="T13" s="90"/>
    </row>
    <row r="14" spans="1:21" ht="18">
      <c r="A14" s="162"/>
      <c r="B14" s="145" t="s">
        <v>55</v>
      </c>
      <c r="C14" s="146"/>
      <c r="D14" s="147"/>
      <c r="E14" s="74">
        <f t="shared" si="0"/>
        <v>0</v>
      </c>
      <c r="F14" s="75">
        <f t="shared" si="0"/>
        <v>0</v>
      </c>
      <c r="G14" s="76">
        <f>+E14*F14</f>
        <v>0</v>
      </c>
      <c r="H14" s="46"/>
      <c r="J14" s="91"/>
      <c r="K14" s="89" t="s">
        <v>21</v>
      </c>
      <c r="L14" s="90"/>
      <c r="M14" s="92"/>
      <c r="N14" s="90"/>
      <c r="O14" s="90"/>
      <c r="P14" s="90"/>
      <c r="Q14" s="90"/>
      <c r="R14" s="90"/>
      <c r="S14" s="90"/>
      <c r="T14" s="90"/>
    </row>
    <row r="15" spans="1:21" ht="18">
      <c r="A15" s="162"/>
      <c r="B15" s="156" t="s">
        <v>56</v>
      </c>
      <c r="C15" s="156"/>
      <c r="D15" s="156"/>
      <c r="E15" s="156"/>
      <c r="F15" s="156"/>
      <c r="G15" s="73">
        <f>SUM(G11:G14)</f>
        <v>14325114.9838</v>
      </c>
      <c r="H15" s="46"/>
      <c r="J15" s="91"/>
      <c r="K15" s="89" t="s">
        <v>26</v>
      </c>
      <c r="L15" s="90"/>
      <c r="M15" s="92"/>
      <c r="N15" s="90"/>
      <c r="O15" s="90"/>
      <c r="P15" s="90"/>
      <c r="Q15" s="90"/>
      <c r="R15" s="90"/>
      <c r="S15" s="90"/>
      <c r="T15" s="90"/>
    </row>
    <row r="16" spans="1:21" ht="18">
      <c r="A16" s="163"/>
      <c r="B16" s="156" t="s">
        <v>57</v>
      </c>
      <c r="C16" s="156"/>
      <c r="D16" s="156"/>
      <c r="E16" s="156"/>
      <c r="F16" s="156"/>
      <c r="G16" s="73">
        <f>+G10+G15</f>
        <v>89720457.00379999</v>
      </c>
      <c r="H16" s="46"/>
      <c r="J16" s="91"/>
      <c r="K16" s="89" t="s">
        <v>30</v>
      </c>
      <c r="L16" s="90"/>
      <c r="M16" s="92"/>
      <c r="N16" s="90"/>
      <c r="O16" s="90"/>
      <c r="P16" s="90"/>
      <c r="Q16" s="90"/>
      <c r="R16" s="90"/>
      <c r="S16" s="90"/>
      <c r="T16" s="90"/>
    </row>
    <row r="17" spans="1:20" ht="36">
      <c r="A17" s="167" t="s">
        <v>58</v>
      </c>
      <c r="B17" s="80" t="s">
        <v>59</v>
      </c>
      <c r="C17" s="81" t="s">
        <v>60</v>
      </c>
      <c r="D17" s="81" t="s">
        <v>61</v>
      </c>
      <c r="E17" s="81" t="s">
        <v>23</v>
      </c>
      <c r="F17" s="80" t="s">
        <v>3</v>
      </c>
      <c r="G17" s="81" t="s">
        <v>62</v>
      </c>
      <c r="H17" s="46"/>
      <c r="J17" s="91"/>
      <c r="K17" s="91"/>
      <c r="L17" s="90"/>
      <c r="M17" s="92"/>
      <c r="N17" s="90"/>
      <c r="O17" s="90"/>
      <c r="P17" s="90"/>
      <c r="Q17" s="90"/>
      <c r="R17" s="90"/>
      <c r="S17" s="90"/>
      <c r="T17" s="90"/>
    </row>
    <row r="18" spans="1:20" ht="36">
      <c r="A18" s="168"/>
      <c r="B18" s="82" t="s">
        <v>63</v>
      </c>
      <c r="C18" s="83">
        <f>+G10</f>
        <v>75395342.019999996</v>
      </c>
      <c r="D18" s="87" t="s">
        <v>64</v>
      </c>
      <c r="E18" s="88" t="s">
        <v>52</v>
      </c>
      <c r="F18" s="85">
        <f>+VLOOKUP(E18,L$2:$M$13,2,0)</f>
        <v>3.5000000000000003E-2</v>
      </c>
      <c r="G18" s="86">
        <f>+C18*F18</f>
        <v>2638836.9706999999</v>
      </c>
      <c r="H18" s="46"/>
      <c r="J18" s="91"/>
      <c r="K18" s="89"/>
      <c r="L18" s="90"/>
      <c r="M18" s="92"/>
      <c r="N18" s="90"/>
      <c r="O18" s="90"/>
      <c r="P18" s="90"/>
      <c r="Q18" s="90"/>
      <c r="R18" s="90"/>
      <c r="S18" s="90"/>
      <c r="T18" s="90"/>
    </row>
    <row r="19" spans="1:20" ht="43.5" customHeight="1">
      <c r="A19" s="168"/>
      <c r="B19" s="82" t="s">
        <v>65</v>
      </c>
      <c r="C19" s="83">
        <f>+G15</f>
        <v>14325114.9838</v>
      </c>
      <c r="D19" s="148" t="s">
        <v>66</v>
      </c>
      <c r="E19" s="148"/>
      <c r="F19" s="66">
        <v>0.15</v>
      </c>
      <c r="G19" s="84">
        <f>+C19*F19</f>
        <v>2148767.2475699997</v>
      </c>
      <c r="H19" s="46"/>
      <c r="J19" s="46"/>
    </row>
    <row r="20" spans="1:20" ht="42.75">
      <c r="A20" s="168"/>
      <c r="B20" s="93" t="s">
        <v>59</v>
      </c>
      <c r="C20" s="94" t="s">
        <v>67</v>
      </c>
      <c r="D20" s="149" t="s">
        <v>68</v>
      </c>
      <c r="E20" s="150"/>
      <c r="F20" s="93" t="s">
        <v>3</v>
      </c>
      <c r="G20" s="94" t="s">
        <v>62</v>
      </c>
      <c r="H20" s="67" t="s">
        <v>69</v>
      </c>
      <c r="I20" s="51">
        <f>+VLOOKUP(D21,'Tarifas validar '!A$5:G425,7,0)</f>
        <v>1.06</v>
      </c>
      <c r="J20" s="52" t="s">
        <v>70</v>
      </c>
      <c r="K20" s="51">
        <f>+VLOOKUP(D21,'Tarifas validar '!A$5:Z425,8,0)</f>
        <v>10.6</v>
      </c>
    </row>
    <row r="21" spans="1:20" ht="20.25" customHeight="1">
      <c r="A21" s="168"/>
      <c r="B21" s="157" t="s">
        <v>71</v>
      </c>
      <c r="C21" s="159">
        <f>+G10</f>
        <v>75395342.019999996</v>
      </c>
      <c r="D21" s="151">
        <v>6820</v>
      </c>
      <c r="E21" s="152"/>
      <c r="F21" s="55">
        <f>+VLOOKUP(D21,'Tarifas validar '!A$5:C425,3,0)</f>
        <v>10</v>
      </c>
      <c r="G21" s="143">
        <f>+(C21*F21)/1000</f>
        <v>753953.42019999993</v>
      </c>
      <c r="H21" s="135">
        <f>+I20*C21%</f>
        <v>799190.62541199999</v>
      </c>
      <c r="I21" s="135"/>
      <c r="J21" s="135">
        <f>+(K20*C21)/1000</f>
        <v>799190.62541199999</v>
      </c>
      <c r="K21" s="135"/>
    </row>
    <row r="22" spans="1:20" ht="63.75" customHeight="1">
      <c r="A22" s="168"/>
      <c r="B22" s="158"/>
      <c r="C22" s="160"/>
      <c r="D22" s="133" t="str">
        <f>+VLOOKUP(D21,'Tarifas validar '!A$5:C425,2,0)</f>
        <v>Actividades inmobiliarias realizadas a cambio de una retribución o por contrata</v>
      </c>
      <c r="E22" s="134"/>
      <c r="F22" s="56" t="s">
        <v>72</v>
      </c>
      <c r="G22" s="144"/>
      <c r="H22" s="135"/>
      <c r="I22" s="135"/>
      <c r="J22" s="135"/>
      <c r="K22" s="135"/>
    </row>
    <row r="23" spans="1:20" ht="29.25" customHeight="1">
      <c r="A23" s="169"/>
      <c r="B23" s="53" t="s">
        <v>16</v>
      </c>
      <c r="C23" s="54">
        <f>+G21</f>
        <v>753953.42019999993</v>
      </c>
      <c r="D23" s="54"/>
      <c r="E23" s="50"/>
      <c r="F23" s="57">
        <v>0.06</v>
      </c>
      <c r="G23" s="58">
        <f>+C23*F23</f>
        <v>45237.205211999993</v>
      </c>
      <c r="H23" s="135"/>
      <c r="I23" s="135"/>
      <c r="J23" s="135"/>
      <c r="K23" s="135"/>
    </row>
    <row r="24" spans="1:20" ht="38.25" customHeight="1" thickBot="1">
      <c r="A24" s="59"/>
      <c r="B24" s="170" t="s">
        <v>73</v>
      </c>
      <c r="C24" s="170"/>
      <c r="D24" s="170"/>
      <c r="E24" s="170"/>
      <c r="F24" s="170"/>
      <c r="G24" s="60">
        <f>+G18+G19+G21+G23</f>
        <v>5586794.8436819995</v>
      </c>
      <c r="H24" s="46"/>
      <c r="J24" s="46"/>
    </row>
    <row r="25" spans="1:20" ht="20.25">
      <c r="A25" s="61"/>
      <c r="B25" s="61"/>
      <c r="C25" s="61"/>
      <c r="D25" s="61"/>
      <c r="E25" s="61"/>
      <c r="F25" s="61"/>
      <c r="G25" s="62"/>
      <c r="H25" s="46"/>
      <c r="J25" s="46"/>
    </row>
    <row r="26" spans="1:20" ht="28.5" customHeight="1" thickBot="1">
      <c r="A26" s="130" t="s">
        <v>74</v>
      </c>
      <c r="B26" s="131"/>
      <c r="C26" s="131"/>
      <c r="D26" s="131"/>
      <c r="E26" s="131"/>
      <c r="F26" s="132"/>
      <c r="G26" s="64">
        <v>0</v>
      </c>
      <c r="H26" s="46"/>
      <c r="J26" s="46"/>
    </row>
    <row r="27" spans="1:20" ht="20.25">
      <c r="A27" s="61"/>
      <c r="B27" s="61"/>
      <c r="C27" s="61"/>
      <c r="D27" s="61"/>
      <c r="E27" s="61"/>
      <c r="F27" s="61"/>
      <c r="G27" s="62"/>
      <c r="H27" s="46"/>
      <c r="J27" s="46"/>
    </row>
    <row r="28" spans="1:20" ht="53.25" customHeight="1" thickBot="1">
      <c r="A28" s="179" t="s">
        <v>75</v>
      </c>
      <c r="B28" s="180"/>
      <c r="C28" s="180"/>
      <c r="D28" s="180"/>
      <c r="E28" s="180"/>
      <c r="F28" s="181"/>
      <c r="G28" s="63">
        <f>+G16-G24-G26</f>
        <v>84133662.160117984</v>
      </c>
      <c r="H28" s="46"/>
      <c r="J28" s="46"/>
    </row>
    <row r="29" spans="1:20">
      <c r="H29" s="46"/>
      <c r="J29" s="46"/>
    </row>
    <row r="30" spans="1:20">
      <c r="H30" s="46"/>
      <c r="J30" s="46"/>
      <c r="K30" s="46"/>
    </row>
    <row r="31" spans="1:20">
      <c r="H31" s="48"/>
      <c r="J31" s="46"/>
    </row>
    <row r="32" spans="1:20">
      <c r="H32" s="46"/>
      <c r="J32" s="46"/>
      <c r="K32" s="46"/>
    </row>
    <row r="33" spans="8:11">
      <c r="H33" s="49"/>
      <c r="J33" s="49"/>
      <c r="K33" s="49"/>
    </row>
  </sheetData>
  <mergeCells count="30">
    <mergeCell ref="B13:D13"/>
    <mergeCell ref="B14:D14"/>
    <mergeCell ref="B1:G1"/>
    <mergeCell ref="B2:G2"/>
    <mergeCell ref="B3:G3"/>
    <mergeCell ref="B4:G4"/>
    <mergeCell ref="B5:D5"/>
    <mergeCell ref="B16:F16"/>
    <mergeCell ref="A17:A23"/>
    <mergeCell ref="D19:E19"/>
    <mergeCell ref="D20:E20"/>
    <mergeCell ref="B21:B22"/>
    <mergeCell ref="C21:C22"/>
    <mergeCell ref="D21:E21"/>
    <mergeCell ref="A5:A16"/>
    <mergeCell ref="B15:F15"/>
    <mergeCell ref="B6:D6"/>
    <mergeCell ref="B7:D7"/>
    <mergeCell ref="B8:D8"/>
    <mergeCell ref="B9:D9"/>
    <mergeCell ref="B10:F10"/>
    <mergeCell ref="B11:D11"/>
    <mergeCell ref="B12:D12"/>
    <mergeCell ref="A28:F28"/>
    <mergeCell ref="G21:G22"/>
    <mergeCell ref="H21:I23"/>
    <mergeCell ref="J21:K23"/>
    <mergeCell ref="D22:E22"/>
    <mergeCell ref="B24:F24"/>
    <mergeCell ref="A26:F26"/>
  </mergeCells>
  <dataValidations count="3">
    <dataValidation type="list" allowBlank="1" showInputMessage="1" showErrorMessage="1" sqref="F19" xr:uid="{96720010-D2B9-4C24-9BA9-13D1D4341711}">
      <formula1>"15%,0%"</formula1>
    </dataValidation>
    <dataValidation type="list" allowBlank="1" showInputMessage="1" showErrorMessage="1" sqref="F6:F9" xr:uid="{24035919-79F8-4EFE-97AB-6351CBCD3FCD}">
      <formula1>"0%,5%,19%"</formula1>
    </dataValidation>
    <dataValidation type="list" allowBlank="1" showInputMessage="1" showErrorMessage="1" sqref="E18" xr:uid="{BF879DDA-9371-4C5A-8793-1FC211106715}">
      <formula1>INDIRECT($D$18)</formula1>
    </dataValidation>
  </dataValidations>
  <pageMargins left="0.70866141732283472" right="0.70866141732283472" top="0.74803149606299213" bottom="0.74803149606299213" header="0.31496062992125984" footer="0.31496062992125984"/>
  <pageSetup scale="45" orientation="landscape" r:id="rId1"/>
  <tableParts count="2">
    <tablePart r:id="rId2"/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22C8DD7-7D69-4ADE-B866-34539A9088CF}">
          <x14:formula1>
            <xm:f>Hoja3!$B$3:$B$6</xm:f>
          </x14:formula1>
          <xm:sqref>D18</xm:sqref>
        </x14:dataValidation>
      </x14:dataValidation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58EA6A-33AC-4D18-A375-91B351269A34}">
  <sheetPr>
    <pageSetUpPr fitToPage="1"/>
  </sheetPr>
  <dimension ref="A1:U33"/>
  <sheetViews>
    <sheetView topLeftCell="A4" zoomScale="85" zoomScaleNormal="85" zoomScaleSheetLayoutView="85" workbookViewId="0">
      <selection activeCell="J18" sqref="J18"/>
    </sheetView>
  </sheetViews>
  <sheetFormatPr defaultColWidth="10.7109375" defaultRowHeight="15"/>
  <cols>
    <col min="1" max="1" width="32.28515625" style="44" customWidth="1"/>
    <col min="2" max="2" width="29.5703125" style="44" customWidth="1"/>
    <col min="3" max="3" width="23.28515625" style="44" bestFit="1" customWidth="1"/>
    <col min="4" max="4" width="23.28515625" style="44" customWidth="1"/>
    <col min="5" max="5" width="39" style="44" customWidth="1"/>
    <col min="6" max="6" width="18.42578125" style="44" customWidth="1"/>
    <col min="7" max="7" width="26" style="47" bestFit="1" customWidth="1"/>
    <col min="8" max="8" width="20.5703125" style="44" customWidth="1"/>
    <col min="9" max="9" width="15.7109375" style="44" bestFit="1" customWidth="1"/>
    <col min="10" max="10" width="18" style="44" bestFit="1" customWidth="1"/>
    <col min="11" max="11" width="26.140625" style="44" bestFit="1" customWidth="1"/>
    <col min="12" max="12" width="25.140625" style="45" bestFit="1" customWidth="1"/>
    <col min="13" max="13" width="10.7109375" style="65"/>
    <col min="14" max="15" width="10.7109375" style="45"/>
    <col min="16" max="17" width="18.7109375" style="45" customWidth="1"/>
    <col min="18" max="18" width="24.5703125" style="45" bestFit="1" customWidth="1"/>
    <col min="19" max="19" width="41.5703125" style="45" customWidth="1"/>
    <col min="20" max="20" width="38.85546875" style="45" bestFit="1" customWidth="1"/>
    <col min="21" max="16384" width="10.7109375" style="45"/>
  </cols>
  <sheetData>
    <row r="1" spans="1:21" ht="24" customHeight="1">
      <c r="A1" s="78" t="s">
        <v>19</v>
      </c>
      <c r="B1" s="136" t="s">
        <v>511</v>
      </c>
      <c r="C1" s="137"/>
      <c r="D1" s="137"/>
      <c r="E1" s="137"/>
      <c r="F1" s="137"/>
      <c r="G1" s="138"/>
      <c r="J1" s="89" t="s">
        <v>21</v>
      </c>
      <c r="K1" s="90" t="s">
        <v>22</v>
      </c>
      <c r="L1" s="90" t="s">
        <v>23</v>
      </c>
      <c r="M1" s="90" t="s">
        <v>24</v>
      </c>
      <c r="N1" s="90"/>
      <c r="O1" s="90"/>
      <c r="P1" s="90"/>
      <c r="Q1" s="90"/>
      <c r="R1" s="89"/>
      <c r="S1" s="89"/>
      <c r="T1" s="90"/>
      <c r="U1" s="77"/>
    </row>
    <row r="2" spans="1:21" ht="24" customHeight="1">
      <c r="A2" s="79" t="s">
        <v>25</v>
      </c>
      <c r="B2" s="139">
        <v>809010600</v>
      </c>
      <c r="C2" s="140"/>
      <c r="D2" s="140"/>
      <c r="E2" s="140"/>
      <c r="F2" s="140"/>
      <c r="G2" s="141"/>
      <c r="J2" s="89" t="s">
        <v>26</v>
      </c>
      <c r="K2" s="90" t="s">
        <v>21</v>
      </c>
      <c r="L2" s="90" t="s">
        <v>27</v>
      </c>
      <c r="M2" s="90">
        <v>1.4999999999999999E-2</v>
      </c>
      <c r="N2" s="90"/>
      <c r="O2" s="90"/>
      <c r="P2" s="89"/>
      <c r="Q2" s="89"/>
      <c r="R2" s="90"/>
      <c r="S2" s="90"/>
      <c r="T2" s="90"/>
      <c r="U2" s="77"/>
    </row>
    <row r="3" spans="1:21" ht="24" customHeight="1">
      <c r="A3" s="79" t="s">
        <v>28</v>
      </c>
      <c r="B3" s="139" t="s">
        <v>521</v>
      </c>
      <c r="C3" s="140"/>
      <c r="D3" s="140"/>
      <c r="E3" s="140"/>
      <c r="F3" s="140"/>
      <c r="G3" s="141"/>
      <c r="J3" s="89" t="s">
        <v>30</v>
      </c>
      <c r="K3" s="90" t="s">
        <v>21</v>
      </c>
      <c r="L3" s="90" t="s">
        <v>31</v>
      </c>
      <c r="M3" s="90">
        <v>2.5000000000000001E-2</v>
      </c>
      <c r="N3" s="90"/>
      <c r="O3" s="90"/>
      <c r="P3" s="89"/>
      <c r="Q3" s="89"/>
      <c r="R3" s="90"/>
      <c r="S3" s="90"/>
      <c r="T3" s="90"/>
      <c r="U3" s="77"/>
    </row>
    <row r="4" spans="1:21" ht="24" customHeight="1">
      <c r="A4" s="79" t="s">
        <v>32</v>
      </c>
      <c r="B4" s="142" t="s">
        <v>522</v>
      </c>
      <c r="C4" s="140"/>
      <c r="D4" s="140"/>
      <c r="E4" s="140"/>
      <c r="F4" s="140"/>
      <c r="G4" s="141"/>
      <c r="J4" s="89"/>
      <c r="K4" s="90" t="s">
        <v>21</v>
      </c>
      <c r="L4" s="90" t="s">
        <v>33</v>
      </c>
      <c r="M4" s="90">
        <v>3.5000000000000003E-2</v>
      </c>
      <c r="N4" s="90"/>
      <c r="O4" s="90"/>
      <c r="P4" s="89"/>
      <c r="Q4" s="89"/>
      <c r="R4" s="90"/>
      <c r="S4" s="90"/>
      <c r="T4" s="90"/>
      <c r="U4" s="77"/>
    </row>
    <row r="5" spans="1:21" ht="36">
      <c r="A5" s="161" t="s">
        <v>34</v>
      </c>
      <c r="B5" s="164" t="s">
        <v>35</v>
      </c>
      <c r="C5" s="165"/>
      <c r="D5" s="166"/>
      <c r="E5" s="68" t="s">
        <v>36</v>
      </c>
      <c r="F5" s="69" t="s">
        <v>3</v>
      </c>
      <c r="G5" s="68" t="s">
        <v>37</v>
      </c>
      <c r="J5" s="89"/>
      <c r="K5" s="90" t="s">
        <v>26</v>
      </c>
      <c r="L5" s="90" t="s">
        <v>38</v>
      </c>
      <c r="M5" s="90">
        <v>0.04</v>
      </c>
      <c r="N5" s="90"/>
      <c r="O5" s="90"/>
      <c r="P5" s="89"/>
      <c r="Q5" s="89"/>
      <c r="R5" s="90"/>
      <c r="S5" s="90"/>
      <c r="T5" s="90"/>
      <c r="U5" s="77"/>
    </row>
    <row r="6" spans="1:21" ht="18">
      <c r="A6" s="162"/>
      <c r="B6" s="145" t="s">
        <v>39</v>
      </c>
      <c r="C6" s="146"/>
      <c r="D6" s="147"/>
      <c r="E6" s="70">
        <v>83755275</v>
      </c>
      <c r="F6" s="71">
        <v>0.19</v>
      </c>
      <c r="G6" s="72">
        <f>+E6</f>
        <v>83755275</v>
      </c>
      <c r="H6" s="46"/>
      <c r="J6" s="91"/>
      <c r="K6" s="90" t="s">
        <v>26</v>
      </c>
      <c r="L6" s="90">
        <v>52439818</v>
      </c>
      <c r="M6" s="90">
        <v>0.06</v>
      </c>
      <c r="N6" s="90"/>
      <c r="O6" s="90"/>
      <c r="P6" s="89"/>
      <c r="Q6" s="89"/>
      <c r="R6" s="90"/>
      <c r="S6" s="90"/>
      <c r="T6" s="90"/>
      <c r="U6" s="77"/>
    </row>
    <row r="7" spans="1:21" ht="18">
      <c r="A7" s="162"/>
      <c r="B7" s="145" t="s">
        <v>41</v>
      </c>
      <c r="C7" s="146"/>
      <c r="D7" s="147"/>
      <c r="E7" s="70">
        <v>0</v>
      </c>
      <c r="F7" s="71">
        <v>0.19</v>
      </c>
      <c r="G7" s="72">
        <f>+E7</f>
        <v>0</v>
      </c>
      <c r="H7" s="46"/>
      <c r="J7" s="91"/>
      <c r="K7" s="90" t="s">
        <v>26</v>
      </c>
      <c r="L7" s="90" t="s">
        <v>42</v>
      </c>
      <c r="M7" s="90">
        <v>0.01</v>
      </c>
      <c r="N7" s="90"/>
      <c r="O7" s="90"/>
      <c r="P7" s="91"/>
      <c r="Q7" s="91"/>
      <c r="R7" s="90"/>
      <c r="S7" s="90"/>
      <c r="T7" s="90"/>
      <c r="U7" s="77"/>
    </row>
    <row r="8" spans="1:21" ht="18">
      <c r="A8" s="162"/>
      <c r="B8" s="145" t="s">
        <v>43</v>
      </c>
      <c r="C8" s="146"/>
      <c r="D8" s="147"/>
      <c r="E8" s="70"/>
      <c r="F8" s="71">
        <v>0</v>
      </c>
      <c r="G8" s="72">
        <f>+E8</f>
        <v>0</v>
      </c>
      <c r="H8" s="46"/>
      <c r="J8" s="91"/>
      <c r="K8" s="90" t="s">
        <v>26</v>
      </c>
      <c r="L8" s="90" t="s">
        <v>44</v>
      </c>
      <c r="M8" s="90">
        <v>0.02</v>
      </c>
      <c r="N8" s="90"/>
      <c r="O8" s="90"/>
      <c r="P8" s="91"/>
      <c r="Q8" s="91"/>
      <c r="R8" s="90"/>
      <c r="S8" s="90"/>
      <c r="T8" s="90"/>
      <c r="U8" s="77"/>
    </row>
    <row r="9" spans="1:21" ht="18">
      <c r="A9" s="162"/>
      <c r="B9" s="145" t="s">
        <v>45</v>
      </c>
      <c r="C9" s="146"/>
      <c r="D9" s="147"/>
      <c r="E9" s="70"/>
      <c r="F9" s="71">
        <v>0</v>
      </c>
      <c r="G9" s="72">
        <f>+E9</f>
        <v>0</v>
      </c>
      <c r="H9" s="46"/>
      <c r="J9" s="91"/>
      <c r="K9" s="90" t="s">
        <v>26</v>
      </c>
      <c r="L9" s="90" t="s">
        <v>46</v>
      </c>
      <c r="M9" s="90">
        <v>0.02</v>
      </c>
      <c r="N9" s="90"/>
      <c r="O9" s="90"/>
      <c r="P9" s="91"/>
      <c r="Q9" s="91"/>
      <c r="R9" s="90"/>
      <c r="S9" s="90"/>
      <c r="T9" s="90"/>
      <c r="U9" s="77"/>
    </row>
    <row r="10" spans="1:21" ht="18">
      <c r="A10" s="162"/>
      <c r="B10" s="156" t="s">
        <v>47</v>
      </c>
      <c r="C10" s="156"/>
      <c r="D10" s="156"/>
      <c r="E10" s="156"/>
      <c r="F10" s="156"/>
      <c r="G10" s="73">
        <f>SUM(G6:G9)</f>
        <v>83755275</v>
      </c>
      <c r="H10" s="46"/>
      <c r="J10" s="91"/>
      <c r="K10" s="90" t="s">
        <v>26</v>
      </c>
      <c r="L10" s="90" t="s">
        <v>48</v>
      </c>
      <c r="M10" s="90">
        <v>3.5000000000000003E-2</v>
      </c>
      <c r="N10" s="90"/>
      <c r="O10" s="90"/>
      <c r="P10" s="91"/>
      <c r="Q10" s="91"/>
      <c r="R10" s="90"/>
      <c r="S10" s="90"/>
      <c r="T10" s="90"/>
      <c r="U10" s="77"/>
    </row>
    <row r="11" spans="1:21" ht="18">
      <c r="A11" s="162"/>
      <c r="B11" s="145" t="s">
        <v>49</v>
      </c>
      <c r="C11" s="146"/>
      <c r="D11" s="147"/>
      <c r="E11" s="74">
        <f>+E6</f>
        <v>83755275</v>
      </c>
      <c r="F11" s="75">
        <f>+F6</f>
        <v>0.19</v>
      </c>
      <c r="G11" s="76">
        <f>+E11*F11</f>
        <v>15913502.25</v>
      </c>
      <c r="H11" s="46"/>
      <c r="J11" s="91"/>
      <c r="K11" s="90" t="s">
        <v>30</v>
      </c>
      <c r="L11" s="90" t="s">
        <v>50</v>
      </c>
      <c r="M11" s="90">
        <v>0.04</v>
      </c>
      <c r="N11" s="90"/>
      <c r="O11" s="90"/>
      <c r="P11" s="91"/>
      <c r="Q11" s="91"/>
      <c r="R11" s="90"/>
      <c r="S11" s="90"/>
      <c r="T11" s="90"/>
      <c r="U11" s="77"/>
    </row>
    <row r="12" spans="1:21" ht="18">
      <c r="A12" s="162"/>
      <c r="B12" s="145" t="s">
        <v>51</v>
      </c>
      <c r="C12" s="146"/>
      <c r="D12" s="147"/>
      <c r="E12" s="74">
        <f t="shared" ref="E12:F14" si="0">+E7</f>
        <v>0</v>
      </c>
      <c r="F12" s="75">
        <f t="shared" si="0"/>
        <v>0.19</v>
      </c>
      <c r="G12" s="76">
        <f>+E12*F12</f>
        <v>0</v>
      </c>
      <c r="H12" s="46"/>
      <c r="J12" s="91"/>
      <c r="K12" s="90" t="s">
        <v>30</v>
      </c>
      <c r="L12" s="90" t="s">
        <v>52</v>
      </c>
      <c r="M12" s="90">
        <v>3.5000000000000003E-2</v>
      </c>
      <c r="N12" s="90"/>
      <c r="O12" s="90"/>
      <c r="P12" s="91"/>
      <c r="Q12" s="91"/>
      <c r="R12" s="90"/>
      <c r="S12" s="90"/>
      <c r="T12" s="90"/>
      <c r="U12" s="77"/>
    </row>
    <row r="13" spans="1:21" ht="18">
      <c r="A13" s="162"/>
      <c r="B13" s="145" t="s">
        <v>53</v>
      </c>
      <c r="C13" s="146"/>
      <c r="D13" s="147"/>
      <c r="E13" s="74">
        <f t="shared" si="0"/>
        <v>0</v>
      </c>
      <c r="F13" s="75">
        <f t="shared" si="0"/>
        <v>0</v>
      </c>
      <c r="G13" s="76">
        <f>+E13*F13</f>
        <v>0</v>
      </c>
      <c r="H13" s="46"/>
      <c r="J13" s="91"/>
      <c r="K13" s="91"/>
      <c r="L13" s="90" t="s">
        <v>54</v>
      </c>
      <c r="M13" s="92">
        <v>0</v>
      </c>
      <c r="N13" s="90"/>
      <c r="O13" s="90"/>
      <c r="P13" s="91"/>
      <c r="Q13" s="91"/>
      <c r="R13" s="90"/>
      <c r="S13" s="90"/>
      <c r="T13" s="90"/>
    </row>
    <row r="14" spans="1:21" ht="18">
      <c r="A14" s="162"/>
      <c r="B14" s="145" t="s">
        <v>55</v>
      </c>
      <c r="C14" s="146"/>
      <c r="D14" s="147"/>
      <c r="E14" s="74">
        <f t="shared" si="0"/>
        <v>0</v>
      </c>
      <c r="F14" s="75">
        <f t="shared" si="0"/>
        <v>0</v>
      </c>
      <c r="G14" s="76">
        <f>+E14*F14</f>
        <v>0</v>
      </c>
      <c r="H14" s="46"/>
      <c r="J14" s="91"/>
      <c r="K14" s="89" t="s">
        <v>21</v>
      </c>
      <c r="L14" s="90"/>
      <c r="M14" s="92"/>
      <c r="N14" s="90"/>
      <c r="O14" s="90"/>
      <c r="P14" s="90"/>
      <c r="Q14" s="90"/>
      <c r="R14" s="90"/>
      <c r="S14" s="90"/>
      <c r="T14" s="90"/>
    </row>
    <row r="15" spans="1:21" ht="18">
      <c r="A15" s="162"/>
      <c r="B15" s="156" t="s">
        <v>56</v>
      </c>
      <c r="C15" s="156"/>
      <c r="D15" s="156"/>
      <c r="E15" s="156"/>
      <c r="F15" s="156"/>
      <c r="G15" s="73">
        <f>SUM(G11:G14)</f>
        <v>15913502.25</v>
      </c>
      <c r="H15" s="46"/>
      <c r="J15" s="91"/>
      <c r="K15" s="89" t="s">
        <v>26</v>
      </c>
      <c r="L15" s="90"/>
      <c r="M15" s="92"/>
      <c r="N15" s="90"/>
      <c r="O15" s="90"/>
      <c r="P15" s="90"/>
      <c r="Q15" s="90"/>
      <c r="R15" s="90"/>
      <c r="S15" s="90"/>
      <c r="T15" s="90"/>
    </row>
    <row r="16" spans="1:21" ht="18">
      <c r="A16" s="163"/>
      <c r="B16" s="156" t="s">
        <v>57</v>
      </c>
      <c r="C16" s="156"/>
      <c r="D16" s="156"/>
      <c r="E16" s="156"/>
      <c r="F16" s="156"/>
      <c r="G16" s="73">
        <f>+G10+G15</f>
        <v>99668777.25</v>
      </c>
      <c r="H16" s="102"/>
      <c r="I16" s="112"/>
      <c r="J16" s="91"/>
      <c r="K16" s="89" t="s">
        <v>30</v>
      </c>
      <c r="L16" s="90"/>
      <c r="M16" s="92"/>
      <c r="N16" s="90"/>
      <c r="O16" s="90"/>
      <c r="P16" s="90"/>
      <c r="Q16" s="90"/>
      <c r="R16" s="90"/>
      <c r="S16" s="90"/>
      <c r="T16" s="90"/>
    </row>
    <row r="17" spans="1:20" ht="36">
      <c r="A17" s="167" t="s">
        <v>58</v>
      </c>
      <c r="B17" s="80" t="s">
        <v>59</v>
      </c>
      <c r="C17" s="81" t="s">
        <v>60</v>
      </c>
      <c r="D17" s="81" t="s">
        <v>61</v>
      </c>
      <c r="E17" s="81" t="s">
        <v>23</v>
      </c>
      <c r="F17" s="80" t="s">
        <v>3</v>
      </c>
      <c r="G17" s="81" t="s">
        <v>62</v>
      </c>
      <c r="H17" s="46"/>
      <c r="J17" s="91"/>
      <c r="K17" s="91"/>
      <c r="L17" s="90"/>
      <c r="M17" s="92"/>
      <c r="N17" s="90"/>
      <c r="O17" s="90"/>
      <c r="P17" s="90"/>
      <c r="Q17" s="90"/>
      <c r="R17" s="90"/>
      <c r="S17" s="90"/>
      <c r="T17" s="90"/>
    </row>
    <row r="18" spans="1:20" ht="36">
      <c r="A18" s="168"/>
      <c r="B18" s="82" t="s">
        <v>63</v>
      </c>
      <c r="C18" s="83">
        <f>+G10</f>
        <v>83755275</v>
      </c>
      <c r="D18" s="87" t="s">
        <v>64</v>
      </c>
      <c r="E18" s="88" t="s">
        <v>52</v>
      </c>
      <c r="F18" s="85">
        <f>+VLOOKUP(E18,L$2:$M$13,2,0)</f>
        <v>3.5000000000000003E-2</v>
      </c>
      <c r="G18" s="86">
        <f>+C18*F18</f>
        <v>2931434.6250000005</v>
      </c>
      <c r="H18" s="46"/>
      <c r="J18" s="91"/>
      <c r="K18" s="89"/>
      <c r="L18" s="90"/>
      <c r="M18" s="92"/>
      <c r="N18" s="90"/>
      <c r="O18" s="90"/>
      <c r="P18" s="90"/>
      <c r="Q18" s="90"/>
      <c r="R18" s="90"/>
      <c r="S18" s="90"/>
      <c r="T18" s="90"/>
    </row>
    <row r="19" spans="1:20" ht="43.5" customHeight="1">
      <c r="A19" s="168"/>
      <c r="B19" s="82" t="s">
        <v>65</v>
      </c>
      <c r="C19" s="83">
        <f>+G15</f>
        <v>15913502.25</v>
      </c>
      <c r="D19" s="148" t="s">
        <v>66</v>
      </c>
      <c r="E19" s="148"/>
      <c r="F19" s="66">
        <v>0.15</v>
      </c>
      <c r="G19" s="84">
        <f>+C19*F19</f>
        <v>2387025.3374999999</v>
      </c>
      <c r="H19" s="46"/>
      <c r="J19" s="46"/>
    </row>
    <row r="20" spans="1:20" ht="42.75">
      <c r="A20" s="168"/>
      <c r="B20" s="93" t="s">
        <v>59</v>
      </c>
      <c r="C20" s="94" t="s">
        <v>67</v>
      </c>
      <c r="D20" s="149" t="s">
        <v>68</v>
      </c>
      <c r="E20" s="150"/>
      <c r="F20" s="93" t="s">
        <v>3</v>
      </c>
      <c r="G20" s="94" t="s">
        <v>62</v>
      </c>
      <c r="H20" s="67" t="s">
        <v>69</v>
      </c>
      <c r="I20" s="51">
        <f>+VLOOKUP(D21,'Tarifas validar '!A$5:G425,7,0)</f>
        <v>1.06</v>
      </c>
      <c r="J20" s="52" t="s">
        <v>70</v>
      </c>
      <c r="K20" s="51">
        <f>+VLOOKUP(D21,'Tarifas validar '!A$5:Z425,8,0)</f>
        <v>10.6</v>
      </c>
    </row>
    <row r="21" spans="1:20" ht="20.25" customHeight="1">
      <c r="A21" s="168"/>
      <c r="B21" s="157" t="s">
        <v>71</v>
      </c>
      <c r="C21" s="159">
        <f>+G10</f>
        <v>83755275</v>
      </c>
      <c r="D21" s="151">
        <v>6820</v>
      </c>
      <c r="E21" s="152"/>
      <c r="F21" s="55">
        <f>+VLOOKUP(D21,'Tarifas validar '!A$5:C425,3,0)</f>
        <v>10</v>
      </c>
      <c r="G21" s="143">
        <f>+(C21*F21)/1000</f>
        <v>837552.75</v>
      </c>
      <c r="H21" s="135">
        <f>+I20*C21%</f>
        <v>887805.91500000004</v>
      </c>
      <c r="I21" s="135"/>
      <c r="J21" s="135">
        <f>+(K20*C21)/1000</f>
        <v>887805.91500000004</v>
      </c>
      <c r="K21" s="135"/>
    </row>
    <row r="22" spans="1:20" ht="63.75" customHeight="1">
      <c r="A22" s="168"/>
      <c r="B22" s="158"/>
      <c r="C22" s="160"/>
      <c r="D22" s="133" t="str">
        <f>+VLOOKUP(D21,'Tarifas validar '!A$5:C425,2,0)</f>
        <v>Actividades inmobiliarias realizadas a cambio de una retribución o por contrata</v>
      </c>
      <c r="E22" s="134"/>
      <c r="F22" s="56" t="s">
        <v>72</v>
      </c>
      <c r="G22" s="144"/>
      <c r="H22" s="135"/>
      <c r="I22" s="135"/>
      <c r="J22" s="135"/>
      <c r="K22" s="135"/>
    </row>
    <row r="23" spans="1:20" ht="29.25" customHeight="1">
      <c r="A23" s="169"/>
      <c r="B23" s="53" t="s">
        <v>16</v>
      </c>
      <c r="C23" s="54">
        <f>+G21</f>
        <v>837552.75</v>
      </c>
      <c r="D23" s="54"/>
      <c r="E23" s="50"/>
      <c r="F23" s="57">
        <v>0.06</v>
      </c>
      <c r="G23" s="58">
        <f>+C23*F23</f>
        <v>50253.165000000001</v>
      </c>
      <c r="H23" s="135"/>
      <c r="I23" s="135"/>
      <c r="J23" s="135"/>
      <c r="K23" s="135"/>
    </row>
    <row r="24" spans="1:20" ht="38.25" customHeight="1" thickBot="1">
      <c r="A24" s="59"/>
      <c r="B24" s="170" t="s">
        <v>73</v>
      </c>
      <c r="C24" s="170"/>
      <c r="D24" s="170"/>
      <c r="E24" s="170"/>
      <c r="F24" s="170"/>
      <c r="G24" s="60">
        <f>+G18+G19+G21+G23</f>
        <v>6206265.8775000004</v>
      </c>
      <c r="H24" s="46"/>
      <c r="J24" s="46"/>
    </row>
    <row r="25" spans="1:20" ht="20.25">
      <c r="A25" s="61"/>
      <c r="B25" s="61"/>
      <c r="C25" s="61"/>
      <c r="D25" s="61"/>
      <c r="E25" s="61"/>
      <c r="F25" s="61"/>
      <c r="G25" s="62"/>
      <c r="H25" s="46"/>
      <c r="J25" s="46"/>
    </row>
    <row r="26" spans="1:20" ht="28.5" customHeight="1" thickBot="1">
      <c r="A26" s="130" t="s">
        <v>74</v>
      </c>
      <c r="B26" s="131"/>
      <c r="C26" s="131"/>
      <c r="D26" s="131"/>
      <c r="E26" s="131"/>
      <c r="F26" s="132"/>
      <c r="G26" s="64">
        <v>0</v>
      </c>
      <c r="H26" s="46"/>
      <c r="J26" s="46"/>
    </row>
    <row r="27" spans="1:20" ht="20.25">
      <c r="A27" s="61"/>
      <c r="B27" s="61"/>
      <c r="C27" s="61"/>
      <c r="D27" s="61"/>
      <c r="E27" s="61"/>
      <c r="F27" s="61"/>
      <c r="G27" s="62"/>
      <c r="H27" s="46"/>
      <c r="J27" s="46"/>
    </row>
    <row r="28" spans="1:20" ht="53.25" customHeight="1" thickBot="1">
      <c r="A28" s="179" t="s">
        <v>75</v>
      </c>
      <c r="B28" s="180"/>
      <c r="C28" s="180"/>
      <c r="D28" s="180"/>
      <c r="E28" s="180"/>
      <c r="F28" s="181"/>
      <c r="G28" s="63">
        <f>+G16-G24-G26</f>
        <v>93462511.372500002</v>
      </c>
      <c r="H28" s="46"/>
      <c r="J28" s="46"/>
    </row>
    <row r="29" spans="1:20">
      <c r="H29" s="46"/>
      <c r="J29" s="46"/>
    </row>
    <row r="30" spans="1:20">
      <c r="H30" s="46"/>
      <c r="J30" s="46"/>
      <c r="K30" s="46"/>
    </row>
    <row r="31" spans="1:20">
      <c r="H31" s="48"/>
      <c r="J31" s="46"/>
    </row>
    <row r="32" spans="1:20">
      <c r="H32" s="46"/>
      <c r="J32" s="46"/>
      <c r="K32" s="46"/>
    </row>
    <row r="33" spans="8:11">
      <c r="H33" s="49"/>
      <c r="J33" s="49"/>
      <c r="K33" s="49"/>
    </row>
  </sheetData>
  <mergeCells count="30">
    <mergeCell ref="B13:D13"/>
    <mergeCell ref="B14:D14"/>
    <mergeCell ref="B1:G1"/>
    <mergeCell ref="B2:G2"/>
    <mergeCell ref="B3:G3"/>
    <mergeCell ref="B4:G4"/>
    <mergeCell ref="B5:D5"/>
    <mergeCell ref="B16:F16"/>
    <mergeCell ref="A17:A23"/>
    <mergeCell ref="D19:E19"/>
    <mergeCell ref="D20:E20"/>
    <mergeCell ref="B21:B22"/>
    <mergeCell ref="C21:C22"/>
    <mergeCell ref="D21:E21"/>
    <mergeCell ref="A5:A16"/>
    <mergeCell ref="B15:F15"/>
    <mergeCell ref="B6:D6"/>
    <mergeCell ref="B7:D7"/>
    <mergeCell ref="B8:D8"/>
    <mergeCell ref="B9:D9"/>
    <mergeCell ref="B10:F10"/>
    <mergeCell ref="B11:D11"/>
    <mergeCell ref="B12:D12"/>
    <mergeCell ref="A28:F28"/>
    <mergeCell ref="G21:G22"/>
    <mergeCell ref="H21:I23"/>
    <mergeCell ref="J21:K23"/>
    <mergeCell ref="D22:E22"/>
    <mergeCell ref="B24:F24"/>
    <mergeCell ref="A26:F26"/>
  </mergeCells>
  <dataValidations count="3">
    <dataValidation type="list" allowBlank="1" showInputMessage="1" showErrorMessage="1" sqref="F19" xr:uid="{6FD0C385-4907-4EF8-A58E-318F4C26C3B1}">
      <formula1>"15%,0%"</formula1>
    </dataValidation>
    <dataValidation type="list" allowBlank="1" showInputMessage="1" showErrorMessage="1" sqref="F6:F9" xr:uid="{871D235D-6AC5-4746-AAEA-576DACFC11FA}">
      <formula1>"0%,5%,19%"</formula1>
    </dataValidation>
    <dataValidation type="list" allowBlank="1" showInputMessage="1" showErrorMessage="1" sqref="E18" xr:uid="{2936B277-D8B4-4C5B-9AEA-AF1B395A19DC}">
      <formula1>INDIRECT($D$18)</formula1>
    </dataValidation>
  </dataValidations>
  <pageMargins left="0.70866141732283472" right="0.70866141732283472" top="0.74803149606299213" bottom="0.74803149606299213" header="0.31496062992125984" footer="0.31496062992125984"/>
  <pageSetup scale="45" orientation="landscape" r:id="rId1"/>
  <tableParts count="2">
    <tablePart r:id="rId2"/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33810AE-B937-4FA6-B0C9-00690C598B03}">
          <x14:formula1>
            <xm:f>Hoja3!$B$3:$B$6</xm:f>
          </x14:formula1>
          <xm:sqref>D18</xm:sqref>
        </x14:dataValidation>
      </x14:dataValidation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1EB5A0-5D9C-4663-B20B-510D94F3D229}">
  <sheetPr>
    <pageSetUpPr fitToPage="1"/>
  </sheetPr>
  <dimension ref="A1:U33"/>
  <sheetViews>
    <sheetView topLeftCell="A10" zoomScale="85" zoomScaleNormal="85" zoomScaleSheetLayoutView="85" workbookViewId="0">
      <selection activeCell="C20" sqref="C20"/>
    </sheetView>
  </sheetViews>
  <sheetFormatPr defaultColWidth="10.7109375" defaultRowHeight="15"/>
  <cols>
    <col min="1" max="1" width="32.28515625" style="44" customWidth="1"/>
    <col min="2" max="2" width="29.5703125" style="44" customWidth="1"/>
    <col min="3" max="3" width="23.28515625" style="44" bestFit="1" customWidth="1"/>
    <col min="4" max="4" width="23.28515625" style="44" customWidth="1"/>
    <col min="5" max="5" width="39" style="44" customWidth="1"/>
    <col min="6" max="6" width="18.42578125" style="44" customWidth="1"/>
    <col min="7" max="7" width="26" style="47" bestFit="1" customWidth="1"/>
    <col min="8" max="8" width="20.5703125" style="44" customWidth="1"/>
    <col min="9" max="9" width="15.7109375" style="44" bestFit="1" customWidth="1"/>
    <col min="10" max="10" width="18" style="44" bestFit="1" customWidth="1"/>
    <col min="11" max="11" width="26.140625" style="44" bestFit="1" customWidth="1"/>
    <col min="12" max="12" width="25.140625" style="45" bestFit="1" customWidth="1"/>
    <col min="13" max="13" width="10.7109375" style="65"/>
    <col min="14" max="15" width="10.7109375" style="45"/>
    <col min="16" max="17" width="18.7109375" style="45" customWidth="1"/>
    <col min="18" max="18" width="24.5703125" style="45" bestFit="1" customWidth="1"/>
    <col min="19" max="19" width="41.5703125" style="45" customWidth="1"/>
    <col min="20" max="20" width="38.85546875" style="45" bestFit="1" customWidth="1"/>
    <col min="21" max="16384" width="10.7109375" style="45"/>
  </cols>
  <sheetData>
    <row r="1" spans="1:21" ht="38.25" customHeight="1">
      <c r="A1" s="78" t="s">
        <v>19</v>
      </c>
      <c r="B1" s="136" t="s">
        <v>523</v>
      </c>
      <c r="C1" s="137"/>
      <c r="D1" s="137"/>
      <c r="E1" s="137"/>
      <c r="F1" s="137"/>
      <c r="G1" s="138"/>
      <c r="J1" s="89" t="s">
        <v>21</v>
      </c>
      <c r="K1" s="90" t="s">
        <v>22</v>
      </c>
      <c r="L1" s="90" t="s">
        <v>23</v>
      </c>
      <c r="M1" s="90" t="s">
        <v>24</v>
      </c>
      <c r="N1" s="90"/>
      <c r="O1" s="90"/>
      <c r="P1" s="90"/>
      <c r="Q1" s="90"/>
      <c r="R1" s="89"/>
      <c r="S1" s="89"/>
      <c r="T1" s="90"/>
      <c r="U1" s="77"/>
    </row>
    <row r="2" spans="1:21" ht="24" customHeight="1">
      <c r="A2" s="79" t="s">
        <v>25</v>
      </c>
      <c r="B2" s="139" t="s">
        <v>524</v>
      </c>
      <c r="C2" s="140"/>
      <c r="D2" s="140"/>
      <c r="E2" s="140"/>
      <c r="F2" s="140"/>
      <c r="G2" s="141"/>
      <c r="J2" s="89" t="s">
        <v>26</v>
      </c>
      <c r="K2" s="90" t="s">
        <v>21</v>
      </c>
      <c r="L2" s="90" t="s">
        <v>27</v>
      </c>
      <c r="M2" s="90">
        <v>1.4999999999999999E-2</v>
      </c>
      <c r="N2" s="90"/>
      <c r="O2" s="90"/>
      <c r="P2" s="89"/>
      <c r="Q2" s="89"/>
      <c r="R2" s="90"/>
      <c r="S2" s="90"/>
      <c r="T2" s="90"/>
      <c r="U2" s="77"/>
    </row>
    <row r="3" spans="1:21" ht="24" customHeight="1">
      <c r="A3" s="79" t="s">
        <v>28</v>
      </c>
      <c r="B3" s="139" t="s">
        <v>525</v>
      </c>
      <c r="C3" s="140"/>
      <c r="D3" s="140"/>
      <c r="E3" s="140"/>
      <c r="F3" s="140"/>
      <c r="G3" s="141"/>
      <c r="J3" s="89" t="s">
        <v>30</v>
      </c>
      <c r="K3" s="90" t="s">
        <v>21</v>
      </c>
      <c r="L3" s="90" t="s">
        <v>31</v>
      </c>
      <c r="M3" s="90">
        <v>2.5000000000000001E-2</v>
      </c>
      <c r="N3" s="90"/>
      <c r="O3" s="90"/>
      <c r="P3" s="89"/>
      <c r="Q3" s="89"/>
      <c r="R3" s="90"/>
      <c r="S3" s="90"/>
      <c r="T3" s="90"/>
      <c r="U3" s="77"/>
    </row>
    <row r="4" spans="1:21" ht="24" customHeight="1">
      <c r="A4" s="79" t="s">
        <v>32</v>
      </c>
      <c r="B4" s="142">
        <v>45355</v>
      </c>
      <c r="C4" s="140"/>
      <c r="D4" s="140"/>
      <c r="E4" s="140"/>
      <c r="F4" s="140"/>
      <c r="G4" s="141"/>
      <c r="J4" s="89"/>
      <c r="K4" s="90" t="s">
        <v>21</v>
      </c>
      <c r="L4" s="90" t="s">
        <v>33</v>
      </c>
      <c r="M4" s="90">
        <v>3.5000000000000003E-2</v>
      </c>
      <c r="N4" s="90"/>
      <c r="O4" s="90"/>
      <c r="P4" s="89"/>
      <c r="Q4" s="89"/>
      <c r="R4" s="90"/>
      <c r="S4" s="90"/>
      <c r="T4" s="90"/>
      <c r="U4" s="77"/>
    </row>
    <row r="5" spans="1:21" ht="36">
      <c r="A5" s="161" t="s">
        <v>34</v>
      </c>
      <c r="B5" s="164" t="s">
        <v>35</v>
      </c>
      <c r="C5" s="165"/>
      <c r="D5" s="166"/>
      <c r="E5" s="68" t="s">
        <v>36</v>
      </c>
      <c r="F5" s="69" t="s">
        <v>3</v>
      </c>
      <c r="G5" s="68" t="s">
        <v>37</v>
      </c>
      <c r="J5" s="89"/>
      <c r="K5" s="90" t="s">
        <v>26</v>
      </c>
      <c r="L5" s="90" t="s">
        <v>38</v>
      </c>
      <c r="M5" s="90">
        <v>0.04</v>
      </c>
      <c r="N5" s="90"/>
      <c r="O5" s="90"/>
      <c r="P5" s="89"/>
      <c r="Q5" s="89"/>
      <c r="R5" s="90"/>
      <c r="S5" s="90"/>
      <c r="T5" s="90"/>
      <c r="U5" s="77"/>
    </row>
    <row r="6" spans="1:21" ht="18">
      <c r="A6" s="162"/>
      <c r="B6" s="145" t="s">
        <v>39</v>
      </c>
      <c r="C6" s="146"/>
      <c r="D6" s="147"/>
      <c r="E6" s="70">
        <v>753008</v>
      </c>
      <c r="F6" s="71">
        <v>0.19</v>
      </c>
      <c r="G6" s="72">
        <f>+E6</f>
        <v>753008</v>
      </c>
      <c r="H6" s="46"/>
      <c r="J6" s="91"/>
      <c r="K6" s="90" t="s">
        <v>26</v>
      </c>
      <c r="L6" s="90">
        <v>52439818</v>
      </c>
      <c r="M6" s="90">
        <v>0.06</v>
      </c>
      <c r="N6" s="90"/>
      <c r="O6" s="90"/>
      <c r="P6" s="89"/>
      <c r="Q6" s="89"/>
      <c r="R6" s="90"/>
      <c r="S6" s="90"/>
      <c r="T6" s="90"/>
      <c r="U6" s="77"/>
    </row>
    <row r="7" spans="1:21" ht="18">
      <c r="A7" s="162"/>
      <c r="B7" s="145" t="s">
        <v>41</v>
      </c>
      <c r="C7" s="146"/>
      <c r="D7" s="147"/>
      <c r="E7" s="70">
        <v>0</v>
      </c>
      <c r="F7" s="71">
        <v>0.19</v>
      </c>
      <c r="G7" s="72">
        <f>+E7</f>
        <v>0</v>
      </c>
      <c r="H7" s="46"/>
      <c r="J7" s="91"/>
      <c r="K7" s="90" t="s">
        <v>26</v>
      </c>
      <c r="L7" s="90" t="s">
        <v>42</v>
      </c>
      <c r="M7" s="90">
        <v>0.01</v>
      </c>
      <c r="N7" s="90"/>
      <c r="O7" s="90"/>
      <c r="P7" s="91"/>
      <c r="Q7" s="91"/>
      <c r="R7" s="90"/>
      <c r="S7" s="90"/>
      <c r="T7" s="90"/>
      <c r="U7" s="77"/>
    </row>
    <row r="8" spans="1:21" ht="18">
      <c r="A8" s="162"/>
      <c r="B8" s="145" t="s">
        <v>43</v>
      </c>
      <c r="C8" s="146"/>
      <c r="D8" s="147"/>
      <c r="E8" s="70"/>
      <c r="F8" s="71">
        <v>0</v>
      </c>
      <c r="G8" s="72">
        <f>+E8</f>
        <v>0</v>
      </c>
      <c r="H8" s="46"/>
      <c r="J8" s="91"/>
      <c r="K8" s="90" t="s">
        <v>26</v>
      </c>
      <c r="L8" s="90" t="s">
        <v>44</v>
      </c>
      <c r="M8" s="90">
        <v>0.02</v>
      </c>
      <c r="N8" s="90"/>
      <c r="O8" s="90"/>
      <c r="P8" s="91"/>
      <c r="Q8" s="91"/>
      <c r="R8" s="90"/>
      <c r="S8" s="90"/>
      <c r="T8" s="90"/>
      <c r="U8" s="77"/>
    </row>
    <row r="9" spans="1:21" ht="18">
      <c r="A9" s="162"/>
      <c r="B9" s="145" t="s">
        <v>45</v>
      </c>
      <c r="C9" s="146"/>
      <c r="D9" s="147"/>
      <c r="E9" s="70"/>
      <c r="F9" s="71">
        <v>0</v>
      </c>
      <c r="G9" s="72">
        <f>+E9</f>
        <v>0</v>
      </c>
      <c r="H9" s="46"/>
      <c r="J9" s="91"/>
      <c r="K9" s="90" t="s">
        <v>26</v>
      </c>
      <c r="L9" s="90" t="s">
        <v>46</v>
      </c>
      <c r="M9" s="90">
        <v>0.02</v>
      </c>
      <c r="N9" s="90"/>
      <c r="O9" s="90"/>
      <c r="P9" s="91"/>
      <c r="Q9" s="91"/>
      <c r="R9" s="90"/>
      <c r="S9" s="90"/>
      <c r="T9" s="90"/>
      <c r="U9" s="77"/>
    </row>
    <row r="10" spans="1:21" ht="18">
      <c r="A10" s="162"/>
      <c r="B10" s="156" t="s">
        <v>47</v>
      </c>
      <c r="C10" s="156"/>
      <c r="D10" s="156"/>
      <c r="E10" s="156"/>
      <c r="F10" s="156"/>
      <c r="G10" s="73">
        <f>SUM(G6:G9)</f>
        <v>753008</v>
      </c>
      <c r="H10" s="46"/>
      <c r="J10" s="91"/>
      <c r="K10" s="90" t="s">
        <v>26</v>
      </c>
      <c r="L10" s="90" t="s">
        <v>48</v>
      </c>
      <c r="M10" s="90">
        <v>3.5000000000000003E-2</v>
      </c>
      <c r="N10" s="90"/>
      <c r="O10" s="90"/>
      <c r="P10" s="91"/>
      <c r="Q10" s="91"/>
      <c r="R10" s="90"/>
      <c r="S10" s="90"/>
      <c r="T10" s="90"/>
      <c r="U10" s="77"/>
    </row>
    <row r="11" spans="1:21" ht="18">
      <c r="A11" s="162"/>
      <c r="B11" s="145" t="s">
        <v>49</v>
      </c>
      <c r="C11" s="146"/>
      <c r="D11" s="147"/>
      <c r="E11" s="74">
        <f>+E6</f>
        <v>753008</v>
      </c>
      <c r="F11" s="75">
        <f>+F6</f>
        <v>0.19</v>
      </c>
      <c r="G11" s="76">
        <f>+E11*F11</f>
        <v>143071.51999999999</v>
      </c>
      <c r="H11" s="46"/>
      <c r="J11" s="91"/>
      <c r="K11" s="90" t="s">
        <v>30</v>
      </c>
      <c r="L11" s="90" t="s">
        <v>50</v>
      </c>
      <c r="M11" s="90">
        <v>0.04</v>
      </c>
      <c r="N11" s="90"/>
      <c r="O11" s="90"/>
      <c r="P11" s="91"/>
      <c r="Q11" s="91"/>
      <c r="R11" s="90"/>
      <c r="S11" s="90"/>
      <c r="T11" s="90"/>
      <c r="U11" s="77"/>
    </row>
    <row r="12" spans="1:21" ht="18">
      <c r="A12" s="162"/>
      <c r="B12" s="145" t="s">
        <v>51</v>
      </c>
      <c r="C12" s="146"/>
      <c r="D12" s="147"/>
      <c r="E12" s="74">
        <f t="shared" ref="E12:F14" si="0">+E7</f>
        <v>0</v>
      </c>
      <c r="F12" s="75">
        <f t="shared" si="0"/>
        <v>0.19</v>
      </c>
      <c r="G12" s="76">
        <f>+E12*F12</f>
        <v>0</v>
      </c>
      <c r="H12" s="46"/>
      <c r="J12" s="91"/>
      <c r="K12" s="90" t="s">
        <v>30</v>
      </c>
      <c r="L12" s="90" t="s">
        <v>52</v>
      </c>
      <c r="M12" s="90">
        <v>3.5000000000000003E-2</v>
      </c>
      <c r="N12" s="90"/>
      <c r="O12" s="90"/>
      <c r="P12" s="91"/>
      <c r="Q12" s="91"/>
      <c r="R12" s="90"/>
      <c r="S12" s="90"/>
      <c r="T12" s="90"/>
      <c r="U12" s="77"/>
    </row>
    <row r="13" spans="1:21" ht="18">
      <c r="A13" s="162"/>
      <c r="B13" s="145" t="s">
        <v>53</v>
      </c>
      <c r="C13" s="146"/>
      <c r="D13" s="147"/>
      <c r="E13" s="74">
        <f t="shared" si="0"/>
        <v>0</v>
      </c>
      <c r="F13" s="75">
        <f t="shared" si="0"/>
        <v>0</v>
      </c>
      <c r="G13" s="76">
        <f>+E13*F13</f>
        <v>0</v>
      </c>
      <c r="H13" s="46"/>
      <c r="J13" s="91"/>
      <c r="K13" s="91"/>
      <c r="L13" s="90" t="s">
        <v>54</v>
      </c>
      <c r="M13" s="92">
        <v>0</v>
      </c>
      <c r="N13" s="90"/>
      <c r="O13" s="90"/>
      <c r="P13" s="91"/>
      <c r="Q13" s="91"/>
      <c r="R13" s="90"/>
      <c r="S13" s="90"/>
      <c r="T13" s="90"/>
    </row>
    <row r="14" spans="1:21" ht="18">
      <c r="A14" s="162"/>
      <c r="B14" s="145" t="s">
        <v>55</v>
      </c>
      <c r="C14" s="146"/>
      <c r="D14" s="147"/>
      <c r="E14" s="74">
        <f t="shared" si="0"/>
        <v>0</v>
      </c>
      <c r="F14" s="75">
        <f t="shared" si="0"/>
        <v>0</v>
      </c>
      <c r="G14" s="76">
        <f>+E14*F14</f>
        <v>0</v>
      </c>
      <c r="H14" s="46"/>
      <c r="J14" s="91"/>
      <c r="K14" s="89" t="s">
        <v>21</v>
      </c>
      <c r="L14" s="90"/>
      <c r="M14" s="92"/>
      <c r="N14" s="90"/>
      <c r="O14" s="90"/>
      <c r="P14" s="90"/>
      <c r="Q14" s="90"/>
      <c r="R14" s="90"/>
      <c r="S14" s="90"/>
      <c r="T14" s="90"/>
    </row>
    <row r="15" spans="1:21" ht="18">
      <c r="A15" s="162"/>
      <c r="B15" s="156" t="s">
        <v>56</v>
      </c>
      <c r="C15" s="156"/>
      <c r="D15" s="156"/>
      <c r="E15" s="156"/>
      <c r="F15" s="156"/>
      <c r="G15" s="73">
        <f>SUM(G11:G14)</f>
        <v>143071.51999999999</v>
      </c>
      <c r="H15" s="46"/>
      <c r="J15" s="91"/>
      <c r="K15" s="89" t="s">
        <v>26</v>
      </c>
      <c r="L15" s="90"/>
      <c r="M15" s="92"/>
      <c r="N15" s="90"/>
      <c r="O15" s="90"/>
      <c r="P15" s="90"/>
      <c r="Q15" s="90"/>
      <c r="R15" s="90"/>
      <c r="S15" s="90"/>
      <c r="T15" s="90"/>
    </row>
    <row r="16" spans="1:21" ht="18">
      <c r="A16" s="163"/>
      <c r="B16" s="156" t="s">
        <v>57</v>
      </c>
      <c r="C16" s="156"/>
      <c r="D16" s="156"/>
      <c r="E16" s="156"/>
      <c r="F16" s="156"/>
      <c r="G16" s="73">
        <f>+G10+G15</f>
        <v>896079.52</v>
      </c>
      <c r="H16" s="102"/>
      <c r="I16" s="112"/>
      <c r="J16" s="91"/>
      <c r="K16" s="89" t="s">
        <v>30</v>
      </c>
      <c r="L16" s="90"/>
      <c r="M16" s="92"/>
      <c r="N16" s="90"/>
      <c r="O16" s="90"/>
      <c r="P16" s="90"/>
      <c r="Q16" s="90"/>
      <c r="R16" s="90"/>
      <c r="S16" s="90"/>
      <c r="T16" s="90"/>
    </row>
    <row r="17" spans="1:20" ht="36">
      <c r="A17" s="167" t="s">
        <v>58</v>
      </c>
      <c r="B17" s="80" t="s">
        <v>59</v>
      </c>
      <c r="C17" s="81" t="s">
        <v>60</v>
      </c>
      <c r="D17" s="81" t="s">
        <v>61</v>
      </c>
      <c r="E17" s="81" t="s">
        <v>23</v>
      </c>
      <c r="F17" s="80" t="s">
        <v>3</v>
      </c>
      <c r="G17" s="81" t="s">
        <v>62</v>
      </c>
      <c r="H17" s="46"/>
      <c r="J17" s="91"/>
      <c r="K17" s="91"/>
      <c r="L17" s="90"/>
      <c r="M17" s="92"/>
      <c r="N17" s="90"/>
      <c r="O17" s="90"/>
      <c r="P17" s="90"/>
      <c r="Q17" s="90"/>
      <c r="R17" s="90"/>
      <c r="S17" s="90"/>
      <c r="T17" s="90"/>
    </row>
    <row r="18" spans="1:20" ht="36">
      <c r="A18" s="168"/>
      <c r="B18" s="82" t="s">
        <v>63</v>
      </c>
      <c r="C18" s="83">
        <v>0</v>
      </c>
      <c r="D18" s="87" t="s">
        <v>64</v>
      </c>
      <c r="E18" s="88" t="s">
        <v>52</v>
      </c>
      <c r="F18" s="85">
        <f>+VLOOKUP(E18,L$2:$M$13,2,0)</f>
        <v>3.5000000000000003E-2</v>
      </c>
      <c r="G18" s="86">
        <f>+C18*F18</f>
        <v>0</v>
      </c>
      <c r="H18" s="46"/>
      <c r="J18" s="91"/>
      <c r="K18" s="89"/>
      <c r="L18" s="90"/>
      <c r="M18" s="92"/>
      <c r="N18" s="90"/>
      <c r="O18" s="90"/>
      <c r="P18" s="90"/>
      <c r="Q18" s="90"/>
      <c r="R18" s="90"/>
      <c r="S18" s="90"/>
      <c r="T18" s="90"/>
    </row>
    <row r="19" spans="1:20" ht="43.5" customHeight="1">
      <c r="A19" s="168"/>
      <c r="B19" s="82" t="s">
        <v>65</v>
      </c>
      <c r="C19" s="83">
        <v>0</v>
      </c>
      <c r="D19" s="148" t="s">
        <v>66</v>
      </c>
      <c r="E19" s="148"/>
      <c r="F19" s="66">
        <v>0.15</v>
      </c>
      <c r="G19" s="84">
        <f>+C19*F19</f>
        <v>0</v>
      </c>
      <c r="H19" s="46"/>
      <c r="J19" s="46"/>
    </row>
    <row r="20" spans="1:20" ht="42.75">
      <c r="A20" s="168"/>
      <c r="B20" s="93" t="s">
        <v>59</v>
      </c>
      <c r="C20" s="94" t="s">
        <v>67</v>
      </c>
      <c r="D20" s="149" t="s">
        <v>68</v>
      </c>
      <c r="E20" s="150"/>
      <c r="F20" s="93" t="s">
        <v>3</v>
      </c>
      <c r="G20" s="94" t="s">
        <v>62</v>
      </c>
      <c r="H20" s="67" t="s">
        <v>69</v>
      </c>
      <c r="I20" s="51">
        <f>+VLOOKUP(D21,'Tarifas validar '!A$5:G425,7,0)</f>
        <v>1.06</v>
      </c>
      <c r="J20" s="52" t="s">
        <v>70</v>
      </c>
      <c r="K20" s="51">
        <f>+VLOOKUP(D21,'Tarifas validar '!A$5:Z425,8,0)</f>
        <v>10.6</v>
      </c>
    </row>
    <row r="21" spans="1:20" ht="20.25" customHeight="1">
      <c r="A21" s="168"/>
      <c r="B21" s="157" t="s">
        <v>71</v>
      </c>
      <c r="C21" s="159">
        <f>+G10</f>
        <v>753008</v>
      </c>
      <c r="D21" s="151">
        <v>6820</v>
      </c>
      <c r="E21" s="152"/>
      <c r="F21" s="55">
        <f>+VLOOKUP(D21,'Tarifas validar '!A$5:C425,3,0)</f>
        <v>10</v>
      </c>
      <c r="G21" s="143">
        <f>+(C21*F21)/1000</f>
        <v>7530.08</v>
      </c>
      <c r="H21" s="135">
        <f>+I20*C21%</f>
        <v>7981.8848000000007</v>
      </c>
      <c r="I21" s="135"/>
      <c r="J21" s="135">
        <f>+(K20*C21)/1000</f>
        <v>7981.8847999999998</v>
      </c>
      <c r="K21" s="135"/>
    </row>
    <row r="22" spans="1:20" ht="63.75" customHeight="1">
      <c r="A22" s="168"/>
      <c r="B22" s="158"/>
      <c r="C22" s="160"/>
      <c r="D22" s="133" t="str">
        <f>+VLOOKUP(D21,'Tarifas validar '!A$5:C425,2,0)</f>
        <v>Actividades inmobiliarias realizadas a cambio de una retribución o por contrata</v>
      </c>
      <c r="E22" s="134"/>
      <c r="F22" s="56" t="s">
        <v>72</v>
      </c>
      <c r="G22" s="144"/>
      <c r="H22" s="135"/>
      <c r="I22" s="135"/>
      <c r="J22" s="135"/>
      <c r="K22" s="135"/>
    </row>
    <row r="23" spans="1:20" ht="29.25" customHeight="1">
      <c r="A23" s="169"/>
      <c r="B23" s="53" t="s">
        <v>16</v>
      </c>
      <c r="C23" s="54">
        <f>+G21</f>
        <v>7530.08</v>
      </c>
      <c r="D23" s="54"/>
      <c r="E23" s="50"/>
      <c r="F23" s="57">
        <v>0.06</v>
      </c>
      <c r="G23" s="58">
        <f>+C23*F23</f>
        <v>451.8048</v>
      </c>
      <c r="H23" s="135"/>
      <c r="I23" s="135"/>
      <c r="J23" s="135"/>
      <c r="K23" s="135"/>
    </row>
    <row r="24" spans="1:20" ht="38.25" customHeight="1" thickBot="1">
      <c r="A24" s="59"/>
      <c r="B24" s="170" t="s">
        <v>73</v>
      </c>
      <c r="C24" s="170"/>
      <c r="D24" s="170"/>
      <c r="E24" s="170"/>
      <c r="F24" s="170"/>
      <c r="G24" s="60">
        <f>+G18+G19+G21+G23</f>
        <v>7981.8847999999998</v>
      </c>
      <c r="H24" s="46"/>
      <c r="J24" s="46"/>
    </row>
    <row r="25" spans="1:20" ht="20.25">
      <c r="A25" s="61"/>
      <c r="B25" s="61"/>
      <c r="C25" s="61"/>
      <c r="D25" s="61"/>
      <c r="E25" s="61"/>
      <c r="F25" s="61"/>
      <c r="G25" s="62"/>
      <c r="H25" s="46"/>
      <c r="J25" s="46"/>
    </row>
    <row r="26" spans="1:20" ht="28.5" customHeight="1" thickBot="1">
      <c r="A26" s="130" t="s">
        <v>74</v>
      </c>
      <c r="B26" s="131"/>
      <c r="C26" s="131"/>
      <c r="D26" s="131"/>
      <c r="E26" s="131"/>
      <c r="F26" s="132"/>
      <c r="G26" s="64">
        <v>0</v>
      </c>
      <c r="H26" s="46"/>
      <c r="J26" s="46"/>
    </row>
    <row r="27" spans="1:20" ht="20.25">
      <c r="A27" s="61"/>
      <c r="B27" s="61"/>
      <c r="C27" s="61"/>
      <c r="D27" s="61"/>
      <c r="E27" s="61"/>
      <c r="F27" s="61"/>
      <c r="G27" s="62"/>
      <c r="H27" s="46"/>
      <c r="J27" s="46"/>
    </row>
    <row r="28" spans="1:20" ht="53.25" customHeight="1" thickBot="1">
      <c r="A28" s="179" t="s">
        <v>75</v>
      </c>
      <c r="B28" s="180"/>
      <c r="C28" s="180"/>
      <c r="D28" s="180"/>
      <c r="E28" s="180"/>
      <c r="F28" s="181"/>
      <c r="G28" s="63">
        <f>+G16-G24-G26</f>
        <v>888097.63520000002</v>
      </c>
      <c r="H28" s="46"/>
      <c r="J28" s="46"/>
    </row>
    <row r="29" spans="1:20">
      <c r="H29" s="46"/>
      <c r="J29" s="46"/>
    </row>
    <row r="30" spans="1:20">
      <c r="H30" s="46"/>
      <c r="J30" s="46"/>
      <c r="K30" s="46"/>
    </row>
    <row r="31" spans="1:20">
      <c r="H31" s="48"/>
      <c r="J31" s="46"/>
    </row>
    <row r="32" spans="1:20">
      <c r="H32" s="46"/>
      <c r="J32" s="46"/>
      <c r="K32" s="46"/>
    </row>
    <row r="33" spans="8:11">
      <c r="H33" s="49"/>
      <c r="J33" s="49"/>
      <c r="K33" s="49"/>
    </row>
  </sheetData>
  <mergeCells count="30">
    <mergeCell ref="B13:D13"/>
    <mergeCell ref="B14:D14"/>
    <mergeCell ref="B1:G1"/>
    <mergeCell ref="B2:G2"/>
    <mergeCell ref="B3:G3"/>
    <mergeCell ref="B4:G4"/>
    <mergeCell ref="B5:D5"/>
    <mergeCell ref="B16:F16"/>
    <mergeCell ref="A17:A23"/>
    <mergeCell ref="D19:E19"/>
    <mergeCell ref="D20:E20"/>
    <mergeCell ref="B21:B22"/>
    <mergeCell ref="C21:C22"/>
    <mergeCell ref="D21:E21"/>
    <mergeCell ref="A5:A16"/>
    <mergeCell ref="B15:F15"/>
    <mergeCell ref="B6:D6"/>
    <mergeCell ref="B7:D7"/>
    <mergeCell ref="B8:D8"/>
    <mergeCell ref="B9:D9"/>
    <mergeCell ref="B10:F10"/>
    <mergeCell ref="B11:D11"/>
    <mergeCell ref="B12:D12"/>
    <mergeCell ref="A28:F28"/>
    <mergeCell ref="G21:G22"/>
    <mergeCell ref="H21:I23"/>
    <mergeCell ref="J21:K23"/>
    <mergeCell ref="D22:E22"/>
    <mergeCell ref="B24:F24"/>
    <mergeCell ref="A26:F26"/>
  </mergeCells>
  <dataValidations count="3">
    <dataValidation type="list" allowBlank="1" showInputMessage="1" showErrorMessage="1" sqref="E18" xr:uid="{7086E255-2CDA-4E3B-BB2F-9FF475BF6025}">
      <formula1>INDIRECT($D$18)</formula1>
    </dataValidation>
    <dataValidation type="list" allowBlank="1" showInputMessage="1" showErrorMessage="1" sqref="F6:F9" xr:uid="{58ADD4F1-16EF-4784-B778-E77EBB65E609}">
      <formula1>"0%,5%,19%"</formula1>
    </dataValidation>
    <dataValidation type="list" allowBlank="1" showInputMessage="1" showErrorMessage="1" sqref="F19" xr:uid="{C9934EC9-5984-4C46-9504-2EEF438D5725}">
      <formula1>"15%,0%"</formula1>
    </dataValidation>
  </dataValidations>
  <pageMargins left="0.70866141732283472" right="0.70866141732283472" top="0.74803149606299213" bottom="0.74803149606299213" header="0.31496062992125984" footer="0.31496062992125984"/>
  <pageSetup scale="45" orientation="landscape" r:id="rId1"/>
  <tableParts count="2">
    <tablePart r:id="rId2"/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62F1378-9C5A-4A45-AD86-D94FBC8F4BB4}">
          <x14:formula1>
            <xm:f>Hoja3!$B$3:$B$6</xm:f>
          </x14:formula1>
          <xm:sqref>D18</xm:sqref>
        </x14:dataValidation>
      </x14:dataValidation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3621BA-CE2F-4AFC-BFA2-3E197C0D0832}">
  <sheetPr>
    <pageSetUpPr fitToPage="1"/>
  </sheetPr>
  <dimension ref="A1:U33"/>
  <sheetViews>
    <sheetView topLeftCell="A13" zoomScale="85" zoomScaleNormal="85" zoomScaleSheetLayoutView="85" workbookViewId="0">
      <selection activeCell="E7" sqref="E7"/>
    </sheetView>
  </sheetViews>
  <sheetFormatPr defaultColWidth="10.7109375" defaultRowHeight="15"/>
  <cols>
    <col min="1" max="1" width="32.28515625" style="44" customWidth="1"/>
    <col min="2" max="2" width="29.5703125" style="44" customWidth="1"/>
    <col min="3" max="3" width="23.28515625" style="44" bestFit="1" customWidth="1"/>
    <col min="4" max="4" width="23.28515625" style="44" customWidth="1"/>
    <col min="5" max="5" width="39" style="44" customWidth="1"/>
    <col min="6" max="6" width="18.42578125" style="44" customWidth="1"/>
    <col min="7" max="7" width="26" style="47" bestFit="1" customWidth="1"/>
    <col min="8" max="8" width="20.5703125" style="44" customWidth="1"/>
    <col min="9" max="9" width="15.7109375" style="44" bestFit="1" customWidth="1"/>
    <col min="10" max="10" width="18" style="44" bestFit="1" customWidth="1"/>
    <col min="11" max="11" width="26.140625" style="44" bestFit="1" customWidth="1"/>
    <col min="12" max="12" width="25.140625" style="45" bestFit="1" customWidth="1"/>
    <col min="13" max="13" width="10.7109375" style="65"/>
    <col min="14" max="15" width="10.7109375" style="45"/>
    <col min="16" max="17" width="18.7109375" style="45" customWidth="1"/>
    <col min="18" max="18" width="24.5703125" style="45" bestFit="1" customWidth="1"/>
    <col min="19" max="19" width="41.5703125" style="45" customWidth="1"/>
    <col min="20" max="20" width="38.85546875" style="45" bestFit="1" customWidth="1"/>
    <col min="21" max="16384" width="10.7109375" style="45"/>
  </cols>
  <sheetData>
    <row r="1" spans="1:21" ht="24" customHeight="1">
      <c r="A1" s="78" t="s">
        <v>19</v>
      </c>
      <c r="B1" s="136" t="s">
        <v>526</v>
      </c>
      <c r="C1" s="137"/>
      <c r="D1" s="137"/>
      <c r="E1" s="137"/>
      <c r="F1" s="137"/>
      <c r="G1" s="138"/>
      <c r="J1" s="89" t="s">
        <v>21</v>
      </c>
      <c r="K1" s="90" t="s">
        <v>22</v>
      </c>
      <c r="L1" s="90" t="s">
        <v>23</v>
      </c>
      <c r="M1" s="90" t="s">
        <v>24</v>
      </c>
      <c r="N1" s="90"/>
      <c r="O1" s="90"/>
      <c r="P1" s="90"/>
      <c r="Q1" s="90"/>
      <c r="R1" s="89"/>
      <c r="S1" s="89"/>
      <c r="T1" s="90"/>
      <c r="U1" s="77"/>
    </row>
    <row r="2" spans="1:21" ht="24" customHeight="1">
      <c r="A2" s="79" t="s">
        <v>25</v>
      </c>
      <c r="B2" s="139">
        <v>809010600</v>
      </c>
      <c r="C2" s="140"/>
      <c r="D2" s="140"/>
      <c r="E2" s="140"/>
      <c r="F2" s="140"/>
      <c r="G2" s="141"/>
      <c r="J2" s="89" t="s">
        <v>26</v>
      </c>
      <c r="K2" s="90" t="s">
        <v>21</v>
      </c>
      <c r="L2" s="90" t="s">
        <v>27</v>
      </c>
      <c r="M2" s="90">
        <v>1.4999999999999999E-2</v>
      </c>
      <c r="N2" s="90"/>
      <c r="O2" s="90"/>
      <c r="P2" s="89"/>
      <c r="Q2" s="89"/>
      <c r="R2" s="90"/>
      <c r="S2" s="90"/>
      <c r="T2" s="90"/>
      <c r="U2" s="77"/>
    </row>
    <row r="3" spans="1:21" ht="24" customHeight="1">
      <c r="A3" s="79" t="s">
        <v>28</v>
      </c>
      <c r="B3" s="139" t="s">
        <v>521</v>
      </c>
      <c r="C3" s="140"/>
      <c r="D3" s="140"/>
      <c r="E3" s="140"/>
      <c r="F3" s="140"/>
      <c r="G3" s="141"/>
      <c r="J3" s="89" t="s">
        <v>30</v>
      </c>
      <c r="K3" s="90" t="s">
        <v>21</v>
      </c>
      <c r="L3" s="90" t="s">
        <v>31</v>
      </c>
      <c r="M3" s="90">
        <v>2.5000000000000001E-2</v>
      </c>
      <c r="N3" s="90"/>
      <c r="O3" s="90"/>
      <c r="P3" s="89"/>
      <c r="Q3" s="89"/>
      <c r="R3" s="90"/>
      <c r="S3" s="90"/>
      <c r="T3" s="90"/>
      <c r="U3" s="77"/>
    </row>
    <row r="4" spans="1:21" ht="24" customHeight="1">
      <c r="A4" s="79" t="s">
        <v>32</v>
      </c>
      <c r="B4" s="142" t="s">
        <v>522</v>
      </c>
      <c r="C4" s="140"/>
      <c r="D4" s="140"/>
      <c r="E4" s="140"/>
      <c r="F4" s="140"/>
      <c r="G4" s="141"/>
      <c r="J4" s="89"/>
      <c r="K4" s="90" t="s">
        <v>21</v>
      </c>
      <c r="L4" s="90" t="s">
        <v>33</v>
      </c>
      <c r="M4" s="90">
        <v>3.5000000000000003E-2</v>
      </c>
      <c r="N4" s="90"/>
      <c r="O4" s="90"/>
      <c r="P4" s="89"/>
      <c r="Q4" s="89"/>
      <c r="R4" s="90"/>
      <c r="S4" s="90"/>
      <c r="T4" s="90"/>
      <c r="U4" s="77"/>
    </row>
    <row r="5" spans="1:21" ht="36">
      <c r="A5" s="161" t="s">
        <v>34</v>
      </c>
      <c r="B5" s="164" t="s">
        <v>35</v>
      </c>
      <c r="C5" s="165"/>
      <c r="D5" s="166"/>
      <c r="E5" s="68" t="s">
        <v>36</v>
      </c>
      <c r="F5" s="69" t="s">
        <v>3</v>
      </c>
      <c r="G5" s="68" t="s">
        <v>37</v>
      </c>
      <c r="J5" s="89"/>
      <c r="K5" s="90" t="s">
        <v>26</v>
      </c>
      <c r="L5" s="90" t="s">
        <v>38</v>
      </c>
      <c r="M5" s="90">
        <v>0.04</v>
      </c>
      <c r="N5" s="90"/>
      <c r="O5" s="90"/>
      <c r="P5" s="89"/>
      <c r="Q5" s="89"/>
      <c r="R5" s="90"/>
      <c r="S5" s="90"/>
      <c r="T5" s="90"/>
      <c r="U5" s="77"/>
    </row>
    <row r="6" spans="1:21" ht="18">
      <c r="A6" s="162"/>
      <c r="B6" s="145" t="s">
        <v>39</v>
      </c>
      <c r="C6" s="146"/>
      <c r="D6" s="147"/>
      <c r="E6" s="70">
        <v>819462.18</v>
      </c>
      <c r="F6" s="71">
        <v>0.19</v>
      </c>
      <c r="G6" s="72">
        <f>+E6</f>
        <v>819462.18</v>
      </c>
      <c r="H6" s="46"/>
      <c r="J6" s="91"/>
      <c r="K6" s="90" t="s">
        <v>26</v>
      </c>
      <c r="L6" s="90">
        <v>52439818</v>
      </c>
      <c r="M6" s="90">
        <v>0.06</v>
      </c>
      <c r="N6" s="90"/>
      <c r="O6" s="90"/>
      <c r="P6" s="89"/>
      <c r="Q6" s="89"/>
      <c r="R6" s="90"/>
      <c r="S6" s="90"/>
      <c r="T6" s="90"/>
      <c r="U6" s="77"/>
    </row>
    <row r="7" spans="1:21" ht="18">
      <c r="A7" s="162"/>
      <c r="B7" s="145" t="s">
        <v>41</v>
      </c>
      <c r="C7" s="146"/>
      <c r="D7" s="147"/>
      <c r="E7" s="70">
        <v>0</v>
      </c>
      <c r="F7" s="71">
        <v>0.19</v>
      </c>
      <c r="G7" s="72">
        <f>+E7</f>
        <v>0</v>
      </c>
      <c r="H7" s="46"/>
      <c r="J7" s="91"/>
      <c r="K7" s="90" t="s">
        <v>26</v>
      </c>
      <c r="L7" s="90" t="s">
        <v>42</v>
      </c>
      <c r="M7" s="90">
        <v>0.01</v>
      </c>
      <c r="N7" s="90"/>
      <c r="O7" s="90"/>
      <c r="P7" s="91"/>
      <c r="Q7" s="91"/>
      <c r="R7" s="90"/>
      <c r="S7" s="90"/>
      <c r="T7" s="90"/>
      <c r="U7" s="77"/>
    </row>
    <row r="8" spans="1:21" ht="18">
      <c r="A8" s="162"/>
      <c r="B8" s="145" t="s">
        <v>43</v>
      </c>
      <c r="C8" s="146"/>
      <c r="D8" s="147"/>
      <c r="E8" s="70"/>
      <c r="F8" s="71">
        <v>0</v>
      </c>
      <c r="G8" s="72">
        <f>+E8</f>
        <v>0</v>
      </c>
      <c r="H8" s="46"/>
      <c r="J8" s="91"/>
      <c r="K8" s="90" t="s">
        <v>26</v>
      </c>
      <c r="L8" s="90" t="s">
        <v>44</v>
      </c>
      <c r="M8" s="90">
        <v>0.02</v>
      </c>
      <c r="N8" s="90"/>
      <c r="O8" s="90"/>
      <c r="P8" s="91"/>
      <c r="Q8" s="91"/>
      <c r="R8" s="90"/>
      <c r="S8" s="90"/>
      <c r="T8" s="90"/>
      <c r="U8" s="77"/>
    </row>
    <row r="9" spans="1:21" ht="18">
      <c r="A9" s="162"/>
      <c r="B9" s="145" t="s">
        <v>45</v>
      </c>
      <c r="C9" s="146"/>
      <c r="D9" s="147"/>
      <c r="E9" s="70"/>
      <c r="F9" s="71">
        <v>0</v>
      </c>
      <c r="G9" s="72">
        <f>+E9</f>
        <v>0</v>
      </c>
      <c r="H9" s="46"/>
      <c r="J9" s="91"/>
      <c r="K9" s="90" t="s">
        <v>26</v>
      </c>
      <c r="L9" s="90" t="s">
        <v>46</v>
      </c>
      <c r="M9" s="90">
        <v>0.02</v>
      </c>
      <c r="N9" s="90"/>
      <c r="O9" s="90"/>
      <c r="P9" s="91"/>
      <c r="Q9" s="91"/>
      <c r="R9" s="90"/>
      <c r="S9" s="90"/>
      <c r="T9" s="90"/>
      <c r="U9" s="77"/>
    </row>
    <row r="10" spans="1:21" ht="18">
      <c r="A10" s="162"/>
      <c r="B10" s="156" t="s">
        <v>47</v>
      </c>
      <c r="C10" s="156"/>
      <c r="D10" s="156"/>
      <c r="E10" s="156"/>
      <c r="F10" s="156"/>
      <c r="G10" s="73">
        <f>SUM(G6:G9)</f>
        <v>819462.18</v>
      </c>
      <c r="H10" s="46"/>
      <c r="J10" s="91"/>
      <c r="K10" s="90" t="s">
        <v>26</v>
      </c>
      <c r="L10" s="90" t="s">
        <v>48</v>
      </c>
      <c r="M10" s="90">
        <v>3.5000000000000003E-2</v>
      </c>
      <c r="N10" s="90"/>
      <c r="O10" s="90"/>
      <c r="P10" s="91"/>
      <c r="Q10" s="91"/>
      <c r="R10" s="90"/>
      <c r="S10" s="90"/>
      <c r="T10" s="90"/>
      <c r="U10" s="77"/>
    </row>
    <row r="11" spans="1:21" ht="18">
      <c r="A11" s="162"/>
      <c r="B11" s="145" t="s">
        <v>49</v>
      </c>
      <c r="C11" s="146"/>
      <c r="D11" s="147"/>
      <c r="E11" s="74">
        <f>+E6</f>
        <v>819462.18</v>
      </c>
      <c r="F11" s="75">
        <f>+F6</f>
        <v>0.19</v>
      </c>
      <c r="G11" s="76">
        <f>+E11*F11</f>
        <v>155697.81420000002</v>
      </c>
      <c r="H11" s="46"/>
      <c r="J11" s="91"/>
      <c r="K11" s="90" t="s">
        <v>30</v>
      </c>
      <c r="L11" s="90" t="s">
        <v>50</v>
      </c>
      <c r="M11" s="90">
        <v>0.04</v>
      </c>
      <c r="N11" s="90"/>
      <c r="O11" s="90"/>
      <c r="P11" s="91"/>
      <c r="Q11" s="91"/>
      <c r="R11" s="90"/>
      <c r="S11" s="90"/>
      <c r="T11" s="90"/>
      <c r="U11" s="77"/>
    </row>
    <row r="12" spans="1:21" ht="18">
      <c r="A12" s="162"/>
      <c r="B12" s="145" t="s">
        <v>51</v>
      </c>
      <c r="C12" s="146"/>
      <c r="D12" s="147"/>
      <c r="E12" s="74">
        <f t="shared" ref="E12:F14" si="0">+E7</f>
        <v>0</v>
      </c>
      <c r="F12" s="75">
        <f t="shared" si="0"/>
        <v>0.19</v>
      </c>
      <c r="G12" s="76">
        <f>+E12*F12</f>
        <v>0</v>
      </c>
      <c r="H12" s="46"/>
      <c r="J12" s="91"/>
      <c r="K12" s="90" t="s">
        <v>30</v>
      </c>
      <c r="L12" s="90" t="s">
        <v>52</v>
      </c>
      <c r="M12" s="90">
        <v>3.5000000000000003E-2</v>
      </c>
      <c r="N12" s="90"/>
      <c r="O12" s="90"/>
      <c r="P12" s="91"/>
      <c r="Q12" s="91"/>
      <c r="R12" s="90"/>
      <c r="S12" s="90"/>
      <c r="T12" s="90"/>
      <c r="U12" s="77"/>
    </row>
    <row r="13" spans="1:21" ht="18">
      <c r="A13" s="162"/>
      <c r="B13" s="145" t="s">
        <v>53</v>
      </c>
      <c r="C13" s="146"/>
      <c r="D13" s="147"/>
      <c r="E13" s="74">
        <f t="shared" si="0"/>
        <v>0</v>
      </c>
      <c r="F13" s="75">
        <f t="shared" si="0"/>
        <v>0</v>
      </c>
      <c r="G13" s="76">
        <f>+E13*F13</f>
        <v>0</v>
      </c>
      <c r="H13" s="46"/>
      <c r="J13" s="91"/>
      <c r="K13" s="91"/>
      <c r="L13" s="90" t="s">
        <v>54</v>
      </c>
      <c r="M13" s="92">
        <v>0</v>
      </c>
      <c r="N13" s="90"/>
      <c r="O13" s="90"/>
      <c r="P13" s="91"/>
      <c r="Q13" s="91"/>
      <c r="R13" s="90"/>
      <c r="S13" s="90"/>
      <c r="T13" s="90"/>
    </row>
    <row r="14" spans="1:21" ht="18">
      <c r="A14" s="162"/>
      <c r="B14" s="145" t="s">
        <v>55</v>
      </c>
      <c r="C14" s="146"/>
      <c r="D14" s="147"/>
      <c r="E14" s="74">
        <f t="shared" si="0"/>
        <v>0</v>
      </c>
      <c r="F14" s="75">
        <f t="shared" si="0"/>
        <v>0</v>
      </c>
      <c r="G14" s="76">
        <f>+E14*F14</f>
        <v>0</v>
      </c>
      <c r="H14" s="46"/>
      <c r="J14" s="91"/>
      <c r="K14" s="89" t="s">
        <v>21</v>
      </c>
      <c r="L14" s="90"/>
      <c r="M14" s="92"/>
      <c r="N14" s="90"/>
      <c r="O14" s="90"/>
      <c r="P14" s="90"/>
      <c r="Q14" s="90"/>
      <c r="R14" s="90"/>
      <c r="S14" s="90"/>
      <c r="T14" s="90"/>
    </row>
    <row r="15" spans="1:21" ht="18">
      <c r="A15" s="162"/>
      <c r="B15" s="156" t="s">
        <v>56</v>
      </c>
      <c r="C15" s="156"/>
      <c r="D15" s="156"/>
      <c r="E15" s="156"/>
      <c r="F15" s="156"/>
      <c r="G15" s="73">
        <f>SUM(G11:G14)</f>
        <v>155697.81420000002</v>
      </c>
      <c r="H15" s="46"/>
      <c r="J15" s="91"/>
      <c r="K15" s="89" t="s">
        <v>26</v>
      </c>
      <c r="L15" s="90"/>
      <c r="M15" s="92"/>
      <c r="N15" s="90"/>
      <c r="O15" s="90"/>
      <c r="P15" s="90"/>
      <c r="Q15" s="90"/>
      <c r="R15" s="90"/>
      <c r="S15" s="90"/>
      <c r="T15" s="90"/>
    </row>
    <row r="16" spans="1:21" ht="18">
      <c r="A16" s="163"/>
      <c r="B16" s="156" t="s">
        <v>57</v>
      </c>
      <c r="C16" s="156"/>
      <c r="D16" s="156"/>
      <c r="E16" s="156"/>
      <c r="F16" s="156"/>
      <c r="G16" s="73">
        <f>+G10+G15</f>
        <v>975159.99420000007</v>
      </c>
      <c r="H16" s="102"/>
      <c r="I16" s="112"/>
      <c r="J16" s="91"/>
      <c r="K16" s="89" t="s">
        <v>30</v>
      </c>
      <c r="L16" s="90"/>
      <c r="M16" s="92"/>
      <c r="N16" s="90"/>
      <c r="O16" s="90"/>
      <c r="P16" s="90"/>
      <c r="Q16" s="90"/>
      <c r="R16" s="90"/>
      <c r="S16" s="90"/>
      <c r="T16" s="90"/>
    </row>
    <row r="17" spans="1:20" ht="36">
      <c r="A17" s="167" t="s">
        <v>58</v>
      </c>
      <c r="B17" s="80" t="s">
        <v>59</v>
      </c>
      <c r="C17" s="81" t="s">
        <v>60</v>
      </c>
      <c r="D17" s="81" t="s">
        <v>61</v>
      </c>
      <c r="E17" s="81" t="s">
        <v>23</v>
      </c>
      <c r="F17" s="80" t="s">
        <v>3</v>
      </c>
      <c r="G17" s="81" t="s">
        <v>62</v>
      </c>
      <c r="H17" s="46"/>
      <c r="J17" s="91"/>
      <c r="K17" s="91"/>
      <c r="L17" s="90"/>
      <c r="M17" s="92"/>
      <c r="N17" s="90"/>
      <c r="O17" s="90"/>
      <c r="P17" s="90"/>
      <c r="Q17" s="90"/>
      <c r="R17" s="90"/>
      <c r="S17" s="90"/>
      <c r="T17" s="90"/>
    </row>
    <row r="18" spans="1:20" ht="36">
      <c r="A18" s="168"/>
      <c r="B18" s="82" t="s">
        <v>63</v>
      </c>
      <c r="C18" s="83">
        <v>0</v>
      </c>
      <c r="D18" s="87" t="s">
        <v>64</v>
      </c>
      <c r="E18" s="88" t="s">
        <v>52</v>
      </c>
      <c r="F18" s="85">
        <f>+VLOOKUP(E18,L$2:$M$13,2,0)</f>
        <v>3.5000000000000003E-2</v>
      </c>
      <c r="G18" s="86">
        <f>+C18*F18</f>
        <v>0</v>
      </c>
      <c r="H18" s="46"/>
      <c r="J18" s="91"/>
      <c r="K18" s="89"/>
      <c r="L18" s="90"/>
      <c r="M18" s="92"/>
      <c r="N18" s="90"/>
      <c r="O18" s="90"/>
      <c r="P18" s="90"/>
      <c r="Q18" s="90"/>
      <c r="R18" s="90"/>
      <c r="S18" s="90"/>
      <c r="T18" s="90"/>
    </row>
    <row r="19" spans="1:20" ht="43.5" customHeight="1">
      <c r="A19" s="168"/>
      <c r="B19" s="82" t="s">
        <v>65</v>
      </c>
      <c r="C19" s="83">
        <f>+G15</f>
        <v>155697.81420000002</v>
      </c>
      <c r="D19" s="148" t="s">
        <v>66</v>
      </c>
      <c r="E19" s="148"/>
      <c r="F19" s="66">
        <v>0.15</v>
      </c>
      <c r="G19" s="84">
        <f>+C19*F19</f>
        <v>23354.672130000003</v>
      </c>
      <c r="H19" s="46"/>
      <c r="J19" s="46"/>
    </row>
    <row r="20" spans="1:20" ht="42.75">
      <c r="A20" s="168"/>
      <c r="B20" s="93" t="s">
        <v>59</v>
      </c>
      <c r="C20" s="94" t="s">
        <v>67</v>
      </c>
      <c r="D20" s="149" t="s">
        <v>68</v>
      </c>
      <c r="E20" s="150"/>
      <c r="F20" s="93" t="s">
        <v>3</v>
      </c>
      <c r="G20" s="94" t="s">
        <v>62</v>
      </c>
      <c r="H20" s="67" t="s">
        <v>69</v>
      </c>
      <c r="I20" s="51">
        <f>+VLOOKUP(D21,'Tarifas validar '!A$5:G425,7,0)</f>
        <v>1.06</v>
      </c>
      <c r="J20" s="52" t="s">
        <v>70</v>
      </c>
      <c r="K20" s="51">
        <f>+VLOOKUP(D21,'Tarifas validar '!A$5:Z425,8,0)</f>
        <v>10.6</v>
      </c>
    </row>
    <row r="21" spans="1:20" ht="20.25" customHeight="1">
      <c r="A21" s="168"/>
      <c r="B21" s="157" t="s">
        <v>71</v>
      </c>
      <c r="C21" s="159">
        <f>+G10</f>
        <v>819462.18</v>
      </c>
      <c r="D21" s="151">
        <v>6820</v>
      </c>
      <c r="E21" s="152"/>
      <c r="F21" s="55">
        <f>+VLOOKUP(D21,'Tarifas validar '!A$5:C425,3,0)</f>
        <v>10</v>
      </c>
      <c r="G21" s="143">
        <f>+(C21*F21)/1000</f>
        <v>8194.6218000000008</v>
      </c>
      <c r="H21" s="135">
        <f>+I20*C21%</f>
        <v>8686.2991080000011</v>
      </c>
      <c r="I21" s="135"/>
      <c r="J21" s="135">
        <f>+(K20*C21)/1000</f>
        <v>8686.2991080000011</v>
      </c>
      <c r="K21" s="135"/>
    </row>
    <row r="22" spans="1:20" ht="63.75" customHeight="1">
      <c r="A22" s="168"/>
      <c r="B22" s="158"/>
      <c r="C22" s="160"/>
      <c r="D22" s="133" t="str">
        <f>+VLOOKUP(D21,'Tarifas validar '!A$5:C425,2,0)</f>
        <v>Actividades inmobiliarias realizadas a cambio de una retribución o por contrata</v>
      </c>
      <c r="E22" s="134"/>
      <c r="F22" s="56" t="s">
        <v>72</v>
      </c>
      <c r="G22" s="144"/>
      <c r="H22" s="135"/>
      <c r="I22" s="135"/>
      <c r="J22" s="135"/>
      <c r="K22" s="135"/>
    </row>
    <row r="23" spans="1:20" ht="29.25" customHeight="1">
      <c r="A23" s="169"/>
      <c r="B23" s="53" t="s">
        <v>16</v>
      </c>
      <c r="C23" s="54">
        <f>+G21</f>
        <v>8194.6218000000008</v>
      </c>
      <c r="D23" s="54"/>
      <c r="E23" s="50"/>
      <c r="F23" s="57">
        <v>0.06</v>
      </c>
      <c r="G23" s="58">
        <f>+C23*F23</f>
        <v>491.67730800000004</v>
      </c>
      <c r="H23" s="135"/>
      <c r="I23" s="135"/>
      <c r="J23" s="135"/>
      <c r="K23" s="135"/>
    </row>
    <row r="24" spans="1:20" ht="38.25" customHeight="1" thickBot="1">
      <c r="A24" s="59"/>
      <c r="B24" s="170" t="s">
        <v>73</v>
      </c>
      <c r="C24" s="170"/>
      <c r="D24" s="170"/>
      <c r="E24" s="170"/>
      <c r="F24" s="170"/>
      <c r="G24" s="60">
        <f>+G18+G19+G21+G23</f>
        <v>32040.971238000002</v>
      </c>
      <c r="H24" s="46"/>
      <c r="J24" s="46"/>
    </row>
    <row r="25" spans="1:20" ht="20.25">
      <c r="A25" s="61"/>
      <c r="B25" s="61"/>
      <c r="C25" s="61"/>
      <c r="D25" s="61"/>
      <c r="E25" s="61"/>
      <c r="F25" s="61"/>
      <c r="G25" s="62"/>
      <c r="H25" s="46"/>
      <c r="J25" s="46"/>
    </row>
    <row r="26" spans="1:20" ht="28.5" customHeight="1" thickBot="1">
      <c r="A26" s="130" t="s">
        <v>74</v>
      </c>
      <c r="B26" s="131"/>
      <c r="C26" s="131"/>
      <c r="D26" s="131"/>
      <c r="E26" s="131"/>
      <c r="F26" s="132"/>
      <c r="G26" s="64">
        <v>0</v>
      </c>
      <c r="H26" s="46"/>
      <c r="J26" s="46"/>
    </row>
    <row r="27" spans="1:20" ht="20.25">
      <c r="A27" s="61"/>
      <c r="B27" s="61"/>
      <c r="C27" s="61"/>
      <c r="D27" s="61"/>
      <c r="E27" s="61"/>
      <c r="F27" s="61"/>
      <c r="G27" s="62"/>
      <c r="H27" s="46"/>
      <c r="J27" s="46"/>
    </row>
    <row r="28" spans="1:20" ht="53.25" customHeight="1" thickBot="1">
      <c r="A28" s="179" t="s">
        <v>75</v>
      </c>
      <c r="B28" s="180"/>
      <c r="C28" s="180"/>
      <c r="D28" s="180"/>
      <c r="E28" s="180"/>
      <c r="F28" s="181"/>
      <c r="G28" s="63">
        <f>+G16-G24-G26</f>
        <v>943119.0229620001</v>
      </c>
      <c r="H28" s="46"/>
      <c r="J28" s="46"/>
    </row>
    <row r="29" spans="1:20">
      <c r="H29" s="46"/>
      <c r="J29" s="46"/>
    </row>
    <row r="30" spans="1:20">
      <c r="H30" s="46"/>
      <c r="J30" s="46"/>
      <c r="K30" s="46"/>
    </row>
    <row r="31" spans="1:20">
      <c r="H31" s="48"/>
      <c r="J31" s="46"/>
    </row>
    <row r="32" spans="1:20">
      <c r="H32" s="46"/>
      <c r="J32" s="46"/>
      <c r="K32" s="46"/>
    </row>
    <row r="33" spans="8:11">
      <c r="H33" s="49"/>
      <c r="J33" s="49"/>
      <c r="K33" s="49"/>
    </row>
  </sheetData>
  <mergeCells count="30">
    <mergeCell ref="B13:D13"/>
    <mergeCell ref="B14:D14"/>
    <mergeCell ref="B1:G1"/>
    <mergeCell ref="B2:G2"/>
    <mergeCell ref="B3:G3"/>
    <mergeCell ref="B4:G4"/>
    <mergeCell ref="B5:D5"/>
    <mergeCell ref="B16:F16"/>
    <mergeCell ref="A17:A23"/>
    <mergeCell ref="D19:E19"/>
    <mergeCell ref="D20:E20"/>
    <mergeCell ref="B21:B22"/>
    <mergeCell ref="C21:C22"/>
    <mergeCell ref="D21:E21"/>
    <mergeCell ref="A5:A16"/>
    <mergeCell ref="B15:F15"/>
    <mergeCell ref="B6:D6"/>
    <mergeCell ref="B7:D7"/>
    <mergeCell ref="B8:D8"/>
    <mergeCell ref="B9:D9"/>
    <mergeCell ref="B10:F10"/>
    <mergeCell ref="B11:D11"/>
    <mergeCell ref="B12:D12"/>
    <mergeCell ref="A28:F28"/>
    <mergeCell ref="G21:G22"/>
    <mergeCell ref="H21:I23"/>
    <mergeCell ref="J21:K23"/>
    <mergeCell ref="D22:E22"/>
    <mergeCell ref="B24:F24"/>
    <mergeCell ref="A26:F26"/>
  </mergeCells>
  <dataValidations count="3">
    <dataValidation type="list" allowBlank="1" showInputMessage="1" showErrorMessage="1" sqref="E18" xr:uid="{791FD2EE-EBC3-4850-8F7D-0D672A29BA6C}">
      <formula1>INDIRECT($D$18)</formula1>
    </dataValidation>
    <dataValidation type="list" allowBlank="1" showInputMessage="1" showErrorMessage="1" sqref="F6:F9" xr:uid="{B4533217-D273-4790-BF3C-58F8C362CBDA}">
      <formula1>"0%,5%,19%"</formula1>
    </dataValidation>
    <dataValidation type="list" allowBlank="1" showInputMessage="1" showErrorMessage="1" sqref="F19" xr:uid="{3490463A-AF13-44AC-8FBC-8BDCE5D91253}">
      <formula1>"15%,0%"</formula1>
    </dataValidation>
  </dataValidations>
  <pageMargins left="0.70866141732283472" right="0.70866141732283472" top="0.74803149606299213" bottom="0.74803149606299213" header="0.31496062992125984" footer="0.31496062992125984"/>
  <pageSetup scale="45" orientation="landscape" r:id="rId1"/>
  <tableParts count="2">
    <tablePart r:id="rId2"/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52FE4DA-0BE2-4066-B9A0-4C5D4E63E8BF}">
          <x14:formula1>
            <xm:f>Hoja3!$B$3:$B$6</xm:f>
          </x14:formula1>
          <xm:sqref>D18</xm:sqref>
        </x14:dataValidation>
      </x14:dataValidation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49633A-1C43-425B-9DB0-0C3AB0B4EE08}">
  <sheetPr>
    <pageSetUpPr fitToPage="1"/>
  </sheetPr>
  <dimension ref="A1:U33"/>
  <sheetViews>
    <sheetView topLeftCell="A4" zoomScale="85" zoomScaleNormal="85" zoomScaleSheetLayoutView="85" workbookViewId="0">
      <selection activeCell="E7" sqref="E7"/>
    </sheetView>
  </sheetViews>
  <sheetFormatPr defaultColWidth="10.7109375" defaultRowHeight="15"/>
  <cols>
    <col min="1" max="1" width="32.28515625" style="44" customWidth="1"/>
    <col min="2" max="2" width="29.5703125" style="44" customWidth="1"/>
    <col min="3" max="3" width="23.28515625" style="44" bestFit="1" customWidth="1"/>
    <col min="4" max="4" width="23.28515625" style="44" customWidth="1"/>
    <col min="5" max="5" width="39" style="44" customWidth="1"/>
    <col min="6" max="6" width="18.42578125" style="44" customWidth="1"/>
    <col min="7" max="7" width="26" style="47" bestFit="1" customWidth="1"/>
    <col min="8" max="8" width="20.5703125" style="44" customWidth="1"/>
    <col min="9" max="9" width="15.7109375" style="44" bestFit="1" customWidth="1"/>
    <col min="10" max="10" width="18" style="44" bestFit="1" customWidth="1"/>
    <col min="11" max="11" width="26.140625" style="44" bestFit="1" customWidth="1"/>
    <col min="12" max="12" width="25.140625" style="45" bestFit="1" customWidth="1"/>
    <col min="13" max="13" width="10.7109375" style="65"/>
    <col min="14" max="15" width="10.7109375" style="45"/>
    <col min="16" max="17" width="18.7109375" style="45" customWidth="1"/>
    <col min="18" max="18" width="24.5703125" style="45" bestFit="1" customWidth="1"/>
    <col min="19" max="19" width="41.5703125" style="45" customWidth="1"/>
    <col min="20" max="20" width="38.85546875" style="45" bestFit="1" customWidth="1"/>
    <col min="21" max="16384" width="10.7109375" style="45"/>
  </cols>
  <sheetData>
    <row r="1" spans="1:21" ht="24" customHeight="1">
      <c r="A1" s="78" t="s">
        <v>19</v>
      </c>
      <c r="B1" s="136" t="s">
        <v>526</v>
      </c>
      <c r="C1" s="137"/>
      <c r="D1" s="137"/>
      <c r="E1" s="137"/>
      <c r="F1" s="137"/>
      <c r="G1" s="138"/>
      <c r="J1" s="89" t="s">
        <v>21</v>
      </c>
      <c r="K1" s="90" t="s">
        <v>22</v>
      </c>
      <c r="L1" s="90" t="s">
        <v>23</v>
      </c>
      <c r="M1" s="90" t="s">
        <v>24</v>
      </c>
      <c r="N1" s="90"/>
      <c r="O1" s="90"/>
      <c r="P1" s="90"/>
      <c r="Q1" s="90"/>
      <c r="R1" s="89"/>
      <c r="S1" s="89"/>
      <c r="T1" s="90"/>
      <c r="U1" s="77"/>
    </row>
    <row r="2" spans="1:21" ht="24" customHeight="1">
      <c r="A2" s="79" t="s">
        <v>25</v>
      </c>
      <c r="B2" s="139">
        <v>809010600</v>
      </c>
      <c r="C2" s="140"/>
      <c r="D2" s="140"/>
      <c r="E2" s="140"/>
      <c r="F2" s="140"/>
      <c r="G2" s="141"/>
      <c r="J2" s="89" t="s">
        <v>26</v>
      </c>
      <c r="K2" s="90" t="s">
        <v>21</v>
      </c>
      <c r="L2" s="90" t="s">
        <v>27</v>
      </c>
      <c r="M2" s="90">
        <v>1.4999999999999999E-2</v>
      </c>
      <c r="N2" s="90"/>
      <c r="O2" s="90"/>
      <c r="P2" s="89"/>
      <c r="Q2" s="89"/>
      <c r="R2" s="90"/>
      <c r="S2" s="90"/>
      <c r="T2" s="90"/>
      <c r="U2" s="77"/>
    </row>
    <row r="3" spans="1:21" ht="24" customHeight="1">
      <c r="A3" s="79" t="s">
        <v>28</v>
      </c>
      <c r="B3" s="139" t="s">
        <v>521</v>
      </c>
      <c r="C3" s="140"/>
      <c r="D3" s="140"/>
      <c r="E3" s="140"/>
      <c r="F3" s="140"/>
      <c r="G3" s="141"/>
      <c r="J3" s="89" t="s">
        <v>30</v>
      </c>
      <c r="K3" s="90" t="s">
        <v>21</v>
      </c>
      <c r="L3" s="90" t="s">
        <v>31</v>
      </c>
      <c r="M3" s="90">
        <v>2.5000000000000001E-2</v>
      </c>
      <c r="N3" s="90"/>
      <c r="O3" s="90"/>
      <c r="P3" s="89"/>
      <c r="Q3" s="89"/>
      <c r="R3" s="90"/>
      <c r="S3" s="90"/>
      <c r="T3" s="90"/>
      <c r="U3" s="77"/>
    </row>
    <row r="4" spans="1:21" ht="24" customHeight="1">
      <c r="A4" s="79" t="s">
        <v>32</v>
      </c>
      <c r="B4" s="142" t="s">
        <v>522</v>
      </c>
      <c r="C4" s="140"/>
      <c r="D4" s="140"/>
      <c r="E4" s="140"/>
      <c r="F4" s="140"/>
      <c r="G4" s="141"/>
      <c r="J4" s="89"/>
      <c r="K4" s="90" t="s">
        <v>21</v>
      </c>
      <c r="L4" s="90" t="s">
        <v>33</v>
      </c>
      <c r="M4" s="90">
        <v>3.5000000000000003E-2</v>
      </c>
      <c r="N4" s="90"/>
      <c r="O4" s="90"/>
      <c r="P4" s="89"/>
      <c r="Q4" s="89"/>
      <c r="R4" s="90"/>
      <c r="S4" s="90"/>
      <c r="T4" s="90"/>
      <c r="U4" s="77"/>
    </row>
    <row r="5" spans="1:21" ht="36">
      <c r="A5" s="161" t="s">
        <v>34</v>
      </c>
      <c r="B5" s="164" t="s">
        <v>35</v>
      </c>
      <c r="C5" s="165"/>
      <c r="D5" s="166"/>
      <c r="E5" s="68" t="s">
        <v>36</v>
      </c>
      <c r="F5" s="69" t="s">
        <v>3</v>
      </c>
      <c r="G5" s="68" t="s">
        <v>37</v>
      </c>
      <c r="J5" s="89"/>
      <c r="K5" s="90" t="s">
        <v>26</v>
      </c>
      <c r="L5" s="90" t="s">
        <v>38</v>
      </c>
      <c r="M5" s="90">
        <v>0.04</v>
      </c>
      <c r="N5" s="90"/>
      <c r="O5" s="90"/>
      <c r="P5" s="89"/>
      <c r="Q5" s="89"/>
      <c r="R5" s="90"/>
      <c r="S5" s="90"/>
      <c r="T5" s="90"/>
      <c r="U5" s="77"/>
    </row>
    <row r="6" spans="1:21" ht="18">
      <c r="A6" s="162"/>
      <c r="B6" s="145" t="s">
        <v>39</v>
      </c>
      <c r="C6" s="146"/>
      <c r="D6" s="147"/>
      <c r="E6" s="70">
        <v>1040172</v>
      </c>
      <c r="F6" s="71">
        <v>0.19</v>
      </c>
      <c r="G6" s="72">
        <f>+E6</f>
        <v>1040172</v>
      </c>
      <c r="H6" s="46"/>
      <c r="J6" s="91"/>
      <c r="K6" s="90" t="s">
        <v>26</v>
      </c>
      <c r="L6" s="90">
        <v>52439818</v>
      </c>
      <c r="M6" s="90">
        <v>0.06</v>
      </c>
      <c r="N6" s="90"/>
      <c r="O6" s="90"/>
      <c r="P6" s="89"/>
      <c r="Q6" s="89"/>
      <c r="R6" s="90"/>
      <c r="S6" s="90"/>
      <c r="T6" s="90"/>
      <c r="U6" s="77"/>
    </row>
    <row r="7" spans="1:21" ht="18">
      <c r="A7" s="162"/>
      <c r="B7" s="145" t="s">
        <v>41</v>
      </c>
      <c r="C7" s="146"/>
      <c r="D7" s="147"/>
      <c r="E7" s="70">
        <v>0</v>
      </c>
      <c r="F7" s="71">
        <v>0.19</v>
      </c>
      <c r="G7" s="72">
        <f>+E7</f>
        <v>0</v>
      </c>
      <c r="H7" s="46"/>
      <c r="J7" s="91"/>
      <c r="K7" s="90" t="s">
        <v>26</v>
      </c>
      <c r="L7" s="90" t="s">
        <v>42</v>
      </c>
      <c r="M7" s="90">
        <v>0.01</v>
      </c>
      <c r="N7" s="90"/>
      <c r="O7" s="90"/>
      <c r="P7" s="91"/>
      <c r="Q7" s="91"/>
      <c r="R7" s="90"/>
      <c r="S7" s="90"/>
      <c r="T7" s="90"/>
      <c r="U7" s="77"/>
    </row>
    <row r="8" spans="1:21" ht="18">
      <c r="A8" s="162"/>
      <c r="B8" s="145" t="s">
        <v>43</v>
      </c>
      <c r="C8" s="146"/>
      <c r="D8" s="147"/>
      <c r="E8" s="70"/>
      <c r="F8" s="71">
        <v>0</v>
      </c>
      <c r="G8" s="72">
        <f>+E8</f>
        <v>0</v>
      </c>
      <c r="H8" s="46"/>
      <c r="J8" s="91"/>
      <c r="K8" s="90" t="s">
        <v>26</v>
      </c>
      <c r="L8" s="90" t="s">
        <v>44</v>
      </c>
      <c r="M8" s="90">
        <v>0.02</v>
      </c>
      <c r="N8" s="90"/>
      <c r="O8" s="90"/>
      <c r="P8" s="91"/>
      <c r="Q8" s="91"/>
      <c r="R8" s="90"/>
      <c r="S8" s="90"/>
      <c r="T8" s="90"/>
      <c r="U8" s="77"/>
    </row>
    <row r="9" spans="1:21" ht="18">
      <c r="A9" s="162"/>
      <c r="B9" s="145" t="s">
        <v>45</v>
      </c>
      <c r="C9" s="146"/>
      <c r="D9" s="147"/>
      <c r="E9" s="70"/>
      <c r="F9" s="71">
        <v>0</v>
      </c>
      <c r="G9" s="72">
        <f>+E9</f>
        <v>0</v>
      </c>
      <c r="H9" s="46"/>
      <c r="J9" s="91"/>
      <c r="K9" s="90" t="s">
        <v>26</v>
      </c>
      <c r="L9" s="90" t="s">
        <v>46</v>
      </c>
      <c r="M9" s="90">
        <v>0.02</v>
      </c>
      <c r="N9" s="90"/>
      <c r="O9" s="90"/>
      <c r="P9" s="91"/>
      <c r="Q9" s="91"/>
      <c r="R9" s="90"/>
      <c r="S9" s="90"/>
      <c r="T9" s="90"/>
      <c r="U9" s="77"/>
    </row>
    <row r="10" spans="1:21" ht="18">
      <c r="A10" s="162"/>
      <c r="B10" s="156" t="s">
        <v>47</v>
      </c>
      <c r="C10" s="156"/>
      <c r="D10" s="156"/>
      <c r="E10" s="156"/>
      <c r="F10" s="156"/>
      <c r="G10" s="73">
        <f>SUM(G6:G9)</f>
        <v>1040172</v>
      </c>
      <c r="H10" s="46"/>
      <c r="J10" s="91"/>
      <c r="K10" s="90" t="s">
        <v>26</v>
      </c>
      <c r="L10" s="90" t="s">
        <v>48</v>
      </c>
      <c r="M10" s="90">
        <v>3.5000000000000003E-2</v>
      </c>
      <c r="N10" s="90"/>
      <c r="O10" s="90"/>
      <c r="P10" s="91"/>
      <c r="Q10" s="91"/>
      <c r="R10" s="90"/>
      <c r="S10" s="90"/>
      <c r="T10" s="90"/>
      <c r="U10" s="77"/>
    </row>
    <row r="11" spans="1:21" ht="18">
      <c r="A11" s="162"/>
      <c r="B11" s="145" t="s">
        <v>49</v>
      </c>
      <c r="C11" s="146"/>
      <c r="D11" s="147"/>
      <c r="E11" s="74">
        <f>+E6</f>
        <v>1040172</v>
      </c>
      <c r="F11" s="75">
        <f>+F6</f>
        <v>0.19</v>
      </c>
      <c r="G11" s="76">
        <v>0</v>
      </c>
      <c r="H11" s="46"/>
      <c r="J11" s="91"/>
      <c r="K11" s="90" t="s">
        <v>30</v>
      </c>
      <c r="L11" s="90" t="s">
        <v>50</v>
      </c>
      <c r="M11" s="90">
        <v>0.04</v>
      </c>
      <c r="N11" s="90"/>
      <c r="O11" s="90"/>
      <c r="P11" s="91"/>
      <c r="Q11" s="91"/>
      <c r="R11" s="90"/>
      <c r="S11" s="90"/>
      <c r="T11" s="90"/>
      <c r="U11" s="77"/>
    </row>
    <row r="12" spans="1:21" ht="18">
      <c r="A12" s="162"/>
      <c r="B12" s="145" t="s">
        <v>51</v>
      </c>
      <c r="C12" s="146"/>
      <c r="D12" s="147"/>
      <c r="E12" s="74">
        <f t="shared" ref="E12:F14" si="0">+E7</f>
        <v>0</v>
      </c>
      <c r="F12" s="75">
        <f t="shared" si="0"/>
        <v>0.19</v>
      </c>
      <c r="G12" s="76">
        <f>+E12*F12</f>
        <v>0</v>
      </c>
      <c r="H12" s="46"/>
      <c r="J12" s="91"/>
      <c r="K12" s="90" t="s">
        <v>30</v>
      </c>
      <c r="L12" s="90" t="s">
        <v>52</v>
      </c>
      <c r="M12" s="90">
        <v>3.5000000000000003E-2</v>
      </c>
      <c r="N12" s="90"/>
      <c r="O12" s="90"/>
      <c r="P12" s="91"/>
      <c r="Q12" s="91"/>
      <c r="R12" s="90"/>
      <c r="S12" s="90"/>
      <c r="T12" s="90"/>
      <c r="U12" s="77"/>
    </row>
    <row r="13" spans="1:21" ht="18">
      <c r="A13" s="162"/>
      <c r="B13" s="145" t="s">
        <v>53</v>
      </c>
      <c r="C13" s="146"/>
      <c r="D13" s="147"/>
      <c r="E13" s="74">
        <f t="shared" si="0"/>
        <v>0</v>
      </c>
      <c r="F13" s="75">
        <f t="shared" si="0"/>
        <v>0</v>
      </c>
      <c r="G13" s="76">
        <f>+E13*F13</f>
        <v>0</v>
      </c>
      <c r="H13" s="46"/>
      <c r="J13" s="91"/>
      <c r="K13" s="91"/>
      <c r="L13" s="90" t="s">
        <v>54</v>
      </c>
      <c r="M13" s="92">
        <v>0</v>
      </c>
      <c r="N13" s="90"/>
      <c r="O13" s="90"/>
      <c r="P13" s="91"/>
      <c r="Q13" s="91"/>
      <c r="R13" s="90"/>
      <c r="S13" s="90"/>
      <c r="T13" s="90"/>
    </row>
    <row r="14" spans="1:21" ht="18">
      <c r="A14" s="162"/>
      <c r="B14" s="145" t="s">
        <v>55</v>
      </c>
      <c r="C14" s="146"/>
      <c r="D14" s="147"/>
      <c r="E14" s="74">
        <f t="shared" si="0"/>
        <v>0</v>
      </c>
      <c r="F14" s="75">
        <f t="shared" si="0"/>
        <v>0</v>
      </c>
      <c r="G14" s="76">
        <f>+E14*F14</f>
        <v>0</v>
      </c>
      <c r="H14" s="46"/>
      <c r="J14" s="91"/>
      <c r="K14" s="89" t="s">
        <v>21</v>
      </c>
      <c r="L14" s="90"/>
      <c r="M14" s="92"/>
      <c r="N14" s="90"/>
      <c r="O14" s="90"/>
      <c r="P14" s="90"/>
      <c r="Q14" s="90"/>
      <c r="R14" s="90"/>
      <c r="S14" s="90"/>
      <c r="T14" s="90"/>
    </row>
    <row r="15" spans="1:21" ht="18">
      <c r="A15" s="162"/>
      <c r="B15" s="156" t="s">
        <v>56</v>
      </c>
      <c r="C15" s="156"/>
      <c r="D15" s="156"/>
      <c r="E15" s="156"/>
      <c r="F15" s="156"/>
      <c r="G15" s="73">
        <f>SUM(G11:G14)</f>
        <v>0</v>
      </c>
      <c r="H15" s="46"/>
      <c r="J15" s="91"/>
      <c r="K15" s="89" t="s">
        <v>26</v>
      </c>
      <c r="L15" s="90"/>
      <c r="M15" s="92"/>
      <c r="N15" s="90"/>
      <c r="O15" s="90"/>
      <c r="P15" s="90"/>
      <c r="Q15" s="90"/>
      <c r="R15" s="90"/>
      <c r="S15" s="90"/>
      <c r="T15" s="90"/>
    </row>
    <row r="16" spans="1:21" ht="18">
      <c r="A16" s="163"/>
      <c r="B16" s="156" t="s">
        <v>57</v>
      </c>
      <c r="C16" s="156"/>
      <c r="D16" s="156"/>
      <c r="E16" s="156"/>
      <c r="F16" s="156"/>
      <c r="G16" s="73">
        <f>+G10+G15</f>
        <v>1040172</v>
      </c>
      <c r="H16" s="102"/>
      <c r="I16" s="112"/>
      <c r="J16" s="91"/>
      <c r="K16" s="89" t="s">
        <v>30</v>
      </c>
      <c r="L16" s="90"/>
      <c r="M16" s="92"/>
      <c r="N16" s="90"/>
      <c r="O16" s="90"/>
      <c r="P16" s="90"/>
      <c r="Q16" s="90"/>
      <c r="R16" s="90"/>
      <c r="S16" s="90"/>
      <c r="T16" s="90"/>
    </row>
    <row r="17" spans="1:20" ht="36">
      <c r="A17" s="167" t="s">
        <v>58</v>
      </c>
      <c r="B17" s="80" t="s">
        <v>59</v>
      </c>
      <c r="C17" s="81" t="s">
        <v>60</v>
      </c>
      <c r="D17" s="81" t="s">
        <v>61</v>
      </c>
      <c r="E17" s="81" t="s">
        <v>23</v>
      </c>
      <c r="F17" s="80" t="s">
        <v>3</v>
      </c>
      <c r="G17" s="81" t="s">
        <v>62</v>
      </c>
      <c r="H17" s="46"/>
      <c r="J17" s="91"/>
      <c r="K17" s="91"/>
      <c r="L17" s="90"/>
      <c r="M17" s="92"/>
      <c r="N17" s="90"/>
      <c r="O17" s="90"/>
      <c r="P17" s="90"/>
      <c r="Q17" s="90"/>
      <c r="R17" s="90"/>
      <c r="S17" s="90"/>
      <c r="T17" s="90"/>
    </row>
    <row r="18" spans="1:20" ht="36">
      <c r="A18" s="168"/>
      <c r="B18" s="82" t="s">
        <v>63</v>
      </c>
      <c r="C18" s="83">
        <f>+E6</f>
        <v>1040172</v>
      </c>
      <c r="D18" s="87" t="s">
        <v>64</v>
      </c>
      <c r="E18" s="88" t="s">
        <v>52</v>
      </c>
      <c r="F18" s="85">
        <f>+VLOOKUP(E18,L$2:$M$13,2,0)</f>
        <v>3.5000000000000003E-2</v>
      </c>
      <c r="G18" s="86">
        <f>+C18*F18</f>
        <v>36406.020000000004</v>
      </c>
      <c r="H18" s="46"/>
      <c r="J18" s="91"/>
      <c r="K18" s="89"/>
      <c r="L18" s="90"/>
      <c r="M18" s="92"/>
      <c r="N18" s="90"/>
      <c r="O18" s="90"/>
      <c r="P18" s="90"/>
      <c r="Q18" s="90"/>
      <c r="R18" s="90"/>
      <c r="S18" s="90"/>
      <c r="T18" s="90"/>
    </row>
    <row r="19" spans="1:20" ht="43.5" customHeight="1">
      <c r="A19" s="168"/>
      <c r="B19" s="82" t="s">
        <v>65</v>
      </c>
      <c r="C19" s="83">
        <v>0</v>
      </c>
      <c r="D19" s="148" t="s">
        <v>66</v>
      </c>
      <c r="E19" s="148"/>
      <c r="F19" s="66">
        <v>0.15</v>
      </c>
      <c r="G19" s="84">
        <f>+C19*F19</f>
        <v>0</v>
      </c>
      <c r="H19" s="46"/>
      <c r="J19" s="46"/>
    </row>
    <row r="20" spans="1:20" ht="42.75">
      <c r="A20" s="168"/>
      <c r="B20" s="93" t="s">
        <v>59</v>
      </c>
      <c r="C20" s="94" t="s">
        <v>67</v>
      </c>
      <c r="D20" s="149" t="s">
        <v>68</v>
      </c>
      <c r="E20" s="150"/>
      <c r="F20" s="93" t="s">
        <v>3</v>
      </c>
      <c r="G20" s="94" t="s">
        <v>62</v>
      </c>
      <c r="H20" s="67" t="s">
        <v>69</v>
      </c>
      <c r="I20" s="51">
        <f>+VLOOKUP(D21,'Tarifas validar '!A$5:G425,7,0)</f>
        <v>1.06</v>
      </c>
      <c r="J20" s="52" t="s">
        <v>70</v>
      </c>
      <c r="K20" s="51">
        <f>+VLOOKUP(D21,'Tarifas validar '!A$5:Z425,8,0)</f>
        <v>10.6</v>
      </c>
    </row>
    <row r="21" spans="1:20" ht="20.25" customHeight="1">
      <c r="A21" s="168"/>
      <c r="B21" s="157" t="s">
        <v>71</v>
      </c>
      <c r="C21" s="159">
        <f>+G10</f>
        <v>1040172</v>
      </c>
      <c r="D21" s="151">
        <v>6820</v>
      </c>
      <c r="E21" s="152"/>
      <c r="F21" s="55">
        <f>+VLOOKUP(D21,'Tarifas validar '!A$5:C425,3,0)</f>
        <v>10</v>
      </c>
      <c r="G21" s="143">
        <f>+(C21*F21)/1000</f>
        <v>10401.719999999999</v>
      </c>
      <c r="H21" s="135">
        <f>+I20*C21%</f>
        <v>11025.823200000001</v>
      </c>
      <c r="I21" s="135"/>
      <c r="J21" s="135">
        <f>+(K20*C21)/1000</f>
        <v>11025.823199999999</v>
      </c>
      <c r="K21" s="135"/>
    </row>
    <row r="22" spans="1:20" ht="63.75" customHeight="1">
      <c r="A22" s="168"/>
      <c r="B22" s="158"/>
      <c r="C22" s="160"/>
      <c r="D22" s="133" t="str">
        <f>+VLOOKUP(D21,'Tarifas validar '!A$5:C425,2,0)</f>
        <v>Actividades inmobiliarias realizadas a cambio de una retribución o por contrata</v>
      </c>
      <c r="E22" s="134"/>
      <c r="F22" s="56" t="s">
        <v>72</v>
      </c>
      <c r="G22" s="144"/>
      <c r="H22" s="135"/>
      <c r="I22" s="135"/>
      <c r="J22" s="135"/>
      <c r="K22" s="135"/>
    </row>
    <row r="23" spans="1:20" ht="29.25" customHeight="1">
      <c r="A23" s="169"/>
      <c r="B23" s="53" t="s">
        <v>16</v>
      </c>
      <c r="C23" s="54">
        <f>+G21</f>
        <v>10401.719999999999</v>
      </c>
      <c r="D23" s="54"/>
      <c r="E23" s="50"/>
      <c r="F23" s="57">
        <v>0.06</v>
      </c>
      <c r="G23" s="58">
        <f>+C23*F23</f>
        <v>624.1031999999999</v>
      </c>
      <c r="H23" s="135"/>
      <c r="I23" s="135"/>
      <c r="J23" s="135"/>
      <c r="K23" s="135"/>
    </row>
    <row r="24" spans="1:20" ht="38.25" customHeight="1" thickBot="1">
      <c r="A24" s="59"/>
      <c r="B24" s="170" t="s">
        <v>73</v>
      </c>
      <c r="C24" s="170"/>
      <c r="D24" s="170"/>
      <c r="E24" s="170"/>
      <c r="F24" s="170"/>
      <c r="G24" s="60">
        <f>+G18+G19+G21+G23</f>
        <v>47431.843200000003</v>
      </c>
      <c r="H24" s="46"/>
      <c r="J24" s="46"/>
    </row>
    <row r="25" spans="1:20" ht="20.25">
      <c r="A25" s="61"/>
      <c r="B25" s="61"/>
      <c r="C25" s="61"/>
      <c r="D25" s="61"/>
      <c r="E25" s="61"/>
      <c r="F25" s="61"/>
      <c r="G25" s="62"/>
      <c r="H25" s="46"/>
      <c r="J25" s="46"/>
    </row>
    <row r="26" spans="1:20" ht="28.5" customHeight="1" thickBot="1">
      <c r="A26" s="130" t="s">
        <v>74</v>
      </c>
      <c r="B26" s="131"/>
      <c r="C26" s="131"/>
      <c r="D26" s="131"/>
      <c r="E26" s="131"/>
      <c r="F26" s="132"/>
      <c r="G26" s="64">
        <v>0</v>
      </c>
      <c r="H26" s="46"/>
      <c r="J26" s="46"/>
    </row>
    <row r="27" spans="1:20" ht="20.25">
      <c r="A27" s="61"/>
      <c r="B27" s="61"/>
      <c r="C27" s="61"/>
      <c r="D27" s="61"/>
      <c r="E27" s="61"/>
      <c r="F27" s="61"/>
      <c r="G27" s="62"/>
      <c r="H27" s="46"/>
      <c r="J27" s="46"/>
    </row>
    <row r="28" spans="1:20" ht="53.25" customHeight="1" thickBot="1">
      <c r="A28" s="179" t="s">
        <v>75</v>
      </c>
      <c r="B28" s="180"/>
      <c r="C28" s="180"/>
      <c r="D28" s="180"/>
      <c r="E28" s="180"/>
      <c r="F28" s="181"/>
      <c r="G28" s="63">
        <f>+G16-G24-G26</f>
        <v>992740.1568</v>
      </c>
      <c r="H28" s="46"/>
      <c r="J28" s="46"/>
    </row>
    <row r="29" spans="1:20">
      <c r="H29" s="46"/>
      <c r="J29" s="46"/>
    </row>
    <row r="30" spans="1:20">
      <c r="H30" s="46"/>
      <c r="J30" s="46"/>
      <c r="K30" s="46"/>
    </row>
    <row r="31" spans="1:20">
      <c r="H31" s="48"/>
      <c r="J31" s="46"/>
    </row>
    <row r="32" spans="1:20">
      <c r="H32" s="46"/>
      <c r="J32" s="46"/>
      <c r="K32" s="46"/>
    </row>
    <row r="33" spans="8:11">
      <c r="H33" s="49"/>
      <c r="J33" s="49"/>
      <c r="K33" s="49"/>
    </row>
  </sheetData>
  <mergeCells count="30">
    <mergeCell ref="B13:D13"/>
    <mergeCell ref="B14:D14"/>
    <mergeCell ref="B1:G1"/>
    <mergeCell ref="B2:G2"/>
    <mergeCell ref="B3:G3"/>
    <mergeCell ref="B4:G4"/>
    <mergeCell ref="B5:D5"/>
    <mergeCell ref="B16:F16"/>
    <mergeCell ref="A17:A23"/>
    <mergeCell ref="D19:E19"/>
    <mergeCell ref="D20:E20"/>
    <mergeCell ref="B21:B22"/>
    <mergeCell ref="C21:C22"/>
    <mergeCell ref="D21:E21"/>
    <mergeCell ref="A5:A16"/>
    <mergeCell ref="B15:F15"/>
    <mergeCell ref="B6:D6"/>
    <mergeCell ref="B7:D7"/>
    <mergeCell ref="B8:D8"/>
    <mergeCell ref="B9:D9"/>
    <mergeCell ref="B10:F10"/>
    <mergeCell ref="B11:D11"/>
    <mergeCell ref="B12:D12"/>
    <mergeCell ref="A28:F28"/>
    <mergeCell ref="G21:G22"/>
    <mergeCell ref="H21:I23"/>
    <mergeCell ref="J21:K23"/>
    <mergeCell ref="D22:E22"/>
    <mergeCell ref="B24:F24"/>
    <mergeCell ref="A26:F26"/>
  </mergeCells>
  <dataValidations count="3">
    <dataValidation type="list" allowBlank="1" showInputMessage="1" showErrorMessage="1" sqref="F19" xr:uid="{274717EA-4EF6-4D25-B234-D456415F4F5D}">
      <formula1>"15%,0%"</formula1>
    </dataValidation>
    <dataValidation type="list" allowBlank="1" showInputMessage="1" showErrorMessage="1" sqref="F6:F9" xr:uid="{6D6F2DC5-35BB-4F8B-8F6A-447C17EEB86A}">
      <formula1>"0%,5%,19%"</formula1>
    </dataValidation>
    <dataValidation type="list" allowBlank="1" showInputMessage="1" showErrorMessage="1" sqref="E18" xr:uid="{0DDA11BC-CC62-4B59-A3EF-190B97D877F8}">
      <formula1>INDIRECT($D$18)</formula1>
    </dataValidation>
  </dataValidations>
  <pageMargins left="0.70866141732283472" right="0.70866141732283472" top="0.74803149606299213" bottom="0.74803149606299213" header="0.31496062992125984" footer="0.31496062992125984"/>
  <pageSetup scale="45" orientation="landscape" r:id="rId1"/>
  <tableParts count="2">
    <tablePart r:id="rId2"/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F148B39-21B9-4F24-B78B-5CBD4843DC26}">
          <x14:formula1>
            <xm:f>Hoja3!$B$3:$B$6</xm:f>
          </x14:formula1>
          <xm:sqref>D18</xm:sqref>
        </x14:dataValidation>
      </x14:dataValidation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D03B2C-41DC-4AFF-ACC2-F7C24B451E0E}">
  <sheetPr>
    <pageSetUpPr fitToPage="1"/>
  </sheetPr>
  <dimension ref="A1:U33"/>
  <sheetViews>
    <sheetView topLeftCell="A4" zoomScale="85" zoomScaleNormal="85" zoomScaleSheetLayoutView="85" workbookViewId="0">
      <selection activeCell="G18" sqref="G18"/>
    </sheetView>
  </sheetViews>
  <sheetFormatPr defaultColWidth="10.7109375" defaultRowHeight="15"/>
  <cols>
    <col min="1" max="1" width="32.28515625" style="44" customWidth="1"/>
    <col min="2" max="2" width="29.5703125" style="44" customWidth="1"/>
    <col min="3" max="3" width="23.28515625" style="44" bestFit="1" customWidth="1"/>
    <col min="4" max="4" width="23.28515625" style="44" customWidth="1"/>
    <col min="5" max="5" width="39" style="44" customWidth="1"/>
    <col min="6" max="6" width="18.42578125" style="44" customWidth="1"/>
    <col min="7" max="7" width="26" style="47" bestFit="1" customWidth="1"/>
    <col min="8" max="8" width="20.5703125" style="44" customWidth="1"/>
    <col min="9" max="9" width="11" style="44" bestFit="1" customWidth="1"/>
    <col min="10" max="10" width="18" style="44" bestFit="1" customWidth="1"/>
    <col min="11" max="11" width="26.140625" style="44" bestFit="1" customWidth="1"/>
    <col min="12" max="12" width="25.140625" style="45" bestFit="1" customWidth="1"/>
    <col min="13" max="13" width="10.7109375" style="65"/>
    <col min="14" max="15" width="10.7109375" style="45"/>
    <col min="16" max="17" width="18.7109375" style="45" customWidth="1"/>
    <col min="18" max="18" width="24.5703125" style="45" bestFit="1" customWidth="1"/>
    <col min="19" max="19" width="41.5703125" style="45" customWidth="1"/>
    <col min="20" max="20" width="38.85546875" style="45" bestFit="1" customWidth="1"/>
    <col min="21" max="16384" width="10.7109375" style="45"/>
  </cols>
  <sheetData>
    <row r="1" spans="1:21" ht="24" customHeight="1">
      <c r="A1" s="78" t="s">
        <v>19</v>
      </c>
      <c r="B1" s="136" t="s">
        <v>527</v>
      </c>
      <c r="C1" s="137"/>
      <c r="D1" s="137"/>
      <c r="E1" s="137"/>
      <c r="F1" s="137"/>
      <c r="G1" s="138"/>
      <c r="J1" s="89" t="s">
        <v>21</v>
      </c>
      <c r="K1" s="90" t="s">
        <v>22</v>
      </c>
      <c r="L1" s="90" t="s">
        <v>23</v>
      </c>
      <c r="M1" s="90" t="s">
        <v>24</v>
      </c>
      <c r="N1" s="90"/>
      <c r="O1" s="90"/>
      <c r="P1" s="90"/>
      <c r="Q1" s="90"/>
      <c r="R1" s="89"/>
      <c r="S1" s="89"/>
      <c r="T1" s="90"/>
      <c r="U1" s="77"/>
    </row>
    <row r="2" spans="1:21" ht="24" customHeight="1">
      <c r="A2" s="79" t="s">
        <v>25</v>
      </c>
      <c r="B2" s="139">
        <v>800060288</v>
      </c>
      <c r="C2" s="140"/>
      <c r="D2" s="140"/>
      <c r="E2" s="140"/>
      <c r="F2" s="140"/>
      <c r="G2" s="141"/>
      <c r="J2" s="89" t="s">
        <v>26</v>
      </c>
      <c r="K2" s="90" t="s">
        <v>21</v>
      </c>
      <c r="L2" s="90" t="s">
        <v>27</v>
      </c>
      <c r="M2" s="90">
        <v>1.4999999999999999E-2</v>
      </c>
      <c r="N2" s="90"/>
      <c r="O2" s="90"/>
      <c r="P2" s="89"/>
      <c r="Q2" s="89"/>
      <c r="R2" s="90"/>
      <c r="S2" s="90"/>
      <c r="T2" s="90"/>
      <c r="U2" s="77"/>
    </row>
    <row r="3" spans="1:21" ht="24" customHeight="1">
      <c r="A3" s="79" t="s">
        <v>28</v>
      </c>
      <c r="B3" s="139" t="s">
        <v>528</v>
      </c>
      <c r="C3" s="140"/>
      <c r="D3" s="140"/>
      <c r="E3" s="140"/>
      <c r="F3" s="140"/>
      <c r="G3" s="141"/>
      <c r="J3" s="89" t="s">
        <v>30</v>
      </c>
      <c r="K3" s="90" t="s">
        <v>21</v>
      </c>
      <c r="L3" s="90" t="s">
        <v>31</v>
      </c>
      <c r="M3" s="90">
        <v>2.5000000000000001E-2</v>
      </c>
      <c r="N3" s="90"/>
      <c r="O3" s="90"/>
      <c r="P3" s="89"/>
      <c r="Q3" s="89"/>
      <c r="R3" s="90"/>
      <c r="S3" s="90"/>
      <c r="T3" s="90"/>
      <c r="U3" s="77"/>
    </row>
    <row r="4" spans="1:21" ht="24" customHeight="1">
      <c r="A4" s="79" t="s">
        <v>32</v>
      </c>
      <c r="B4" s="142">
        <v>45357</v>
      </c>
      <c r="C4" s="140"/>
      <c r="D4" s="140"/>
      <c r="E4" s="140"/>
      <c r="F4" s="140"/>
      <c r="G4" s="141"/>
      <c r="J4" s="89"/>
      <c r="K4" s="90" t="s">
        <v>21</v>
      </c>
      <c r="L4" s="90" t="s">
        <v>33</v>
      </c>
      <c r="M4" s="90">
        <v>3.5000000000000003E-2</v>
      </c>
      <c r="N4" s="90"/>
      <c r="O4" s="90"/>
      <c r="P4" s="89"/>
      <c r="Q4" s="89"/>
      <c r="R4" s="90"/>
      <c r="S4" s="90"/>
      <c r="T4" s="90"/>
      <c r="U4" s="77"/>
    </row>
    <row r="5" spans="1:21" ht="36">
      <c r="A5" s="161" t="s">
        <v>34</v>
      </c>
      <c r="B5" s="164" t="s">
        <v>35</v>
      </c>
      <c r="C5" s="165"/>
      <c r="D5" s="166"/>
      <c r="E5" s="68" t="s">
        <v>36</v>
      </c>
      <c r="F5" s="69" t="s">
        <v>3</v>
      </c>
      <c r="G5" s="68" t="s">
        <v>37</v>
      </c>
      <c r="J5" s="89"/>
      <c r="K5" s="90" t="s">
        <v>26</v>
      </c>
      <c r="L5" s="90" t="s">
        <v>38</v>
      </c>
      <c r="M5" s="90">
        <v>0.04</v>
      </c>
      <c r="N5" s="90"/>
      <c r="O5" s="90"/>
      <c r="P5" s="89"/>
      <c r="Q5" s="89"/>
      <c r="R5" s="90"/>
      <c r="S5" s="90"/>
      <c r="T5" s="90"/>
      <c r="U5" s="77"/>
    </row>
    <row r="6" spans="1:21" ht="18">
      <c r="A6" s="162"/>
      <c r="B6" s="145" t="s">
        <v>39</v>
      </c>
      <c r="C6" s="146"/>
      <c r="D6" s="147"/>
      <c r="E6" s="70">
        <v>61229653.780000001</v>
      </c>
      <c r="F6" s="71">
        <v>0.19</v>
      </c>
      <c r="G6" s="72">
        <f>+E6</f>
        <v>61229653.780000001</v>
      </c>
      <c r="H6" s="46"/>
      <c r="J6" s="91"/>
      <c r="K6" s="90" t="s">
        <v>26</v>
      </c>
      <c r="L6" s="90" t="s">
        <v>40</v>
      </c>
      <c r="M6" s="90">
        <v>0.06</v>
      </c>
      <c r="N6" s="90"/>
      <c r="O6" s="90"/>
      <c r="P6" s="89"/>
      <c r="Q6" s="89"/>
      <c r="R6" s="90"/>
      <c r="S6" s="90"/>
      <c r="T6" s="90"/>
      <c r="U6" s="77"/>
    </row>
    <row r="7" spans="1:21" ht="18">
      <c r="A7" s="162"/>
      <c r="B7" s="145" t="s">
        <v>41</v>
      </c>
      <c r="C7" s="146"/>
      <c r="D7" s="147"/>
      <c r="E7" s="70">
        <v>0</v>
      </c>
      <c r="F7" s="71">
        <v>0.19</v>
      </c>
      <c r="G7" s="72">
        <f>+E7</f>
        <v>0</v>
      </c>
      <c r="H7" s="46"/>
      <c r="J7" s="91"/>
      <c r="K7" s="90" t="s">
        <v>26</v>
      </c>
      <c r="L7" s="90" t="s">
        <v>42</v>
      </c>
      <c r="M7" s="90">
        <v>0.01</v>
      </c>
      <c r="N7" s="90"/>
      <c r="O7" s="90"/>
      <c r="P7" s="91"/>
      <c r="Q7" s="91"/>
      <c r="R7" s="90"/>
      <c r="S7" s="90"/>
      <c r="T7" s="90"/>
      <c r="U7" s="77"/>
    </row>
    <row r="8" spans="1:21" ht="18">
      <c r="A8" s="162"/>
      <c r="B8" s="145" t="s">
        <v>43</v>
      </c>
      <c r="C8" s="146"/>
      <c r="D8" s="147"/>
      <c r="E8" s="70"/>
      <c r="F8" s="71">
        <v>0</v>
      </c>
      <c r="G8" s="72">
        <f>+E8</f>
        <v>0</v>
      </c>
      <c r="H8" s="46"/>
      <c r="J8" s="91"/>
      <c r="K8" s="90" t="s">
        <v>26</v>
      </c>
      <c r="L8" s="90" t="s">
        <v>44</v>
      </c>
      <c r="M8" s="90">
        <v>0.02</v>
      </c>
      <c r="N8" s="90"/>
      <c r="O8" s="90"/>
      <c r="P8" s="91"/>
      <c r="Q8" s="91"/>
      <c r="R8" s="90"/>
      <c r="S8" s="90"/>
      <c r="T8" s="90"/>
      <c r="U8" s="77"/>
    </row>
    <row r="9" spans="1:21" ht="18">
      <c r="A9" s="162"/>
      <c r="B9" s="145" t="s">
        <v>45</v>
      </c>
      <c r="C9" s="146"/>
      <c r="D9" s="147"/>
      <c r="E9" s="70"/>
      <c r="F9" s="71">
        <v>0</v>
      </c>
      <c r="G9" s="72">
        <f>+E9</f>
        <v>0</v>
      </c>
      <c r="H9" s="46"/>
      <c r="J9" s="91"/>
      <c r="K9" s="90" t="s">
        <v>26</v>
      </c>
      <c r="L9" s="90" t="s">
        <v>46</v>
      </c>
      <c r="M9" s="90">
        <v>0.02</v>
      </c>
      <c r="N9" s="90"/>
      <c r="O9" s="90"/>
      <c r="P9" s="91"/>
      <c r="Q9" s="91"/>
      <c r="R9" s="90"/>
      <c r="S9" s="90"/>
      <c r="T9" s="90"/>
      <c r="U9" s="77"/>
    </row>
    <row r="10" spans="1:21" ht="18">
      <c r="A10" s="162"/>
      <c r="B10" s="156" t="s">
        <v>47</v>
      </c>
      <c r="C10" s="156"/>
      <c r="D10" s="156"/>
      <c r="E10" s="156"/>
      <c r="F10" s="156"/>
      <c r="G10" s="73">
        <f>SUM(G6:G9)</f>
        <v>61229653.780000001</v>
      </c>
      <c r="H10" s="46"/>
      <c r="J10" s="91"/>
      <c r="K10" s="90" t="s">
        <v>26</v>
      </c>
      <c r="L10" s="90" t="s">
        <v>48</v>
      </c>
      <c r="M10" s="90">
        <v>3.5000000000000003E-2</v>
      </c>
      <c r="N10" s="90"/>
      <c r="O10" s="90"/>
      <c r="P10" s="91"/>
      <c r="Q10" s="91"/>
      <c r="R10" s="90"/>
      <c r="S10" s="90"/>
      <c r="T10" s="90"/>
      <c r="U10" s="77"/>
    </row>
    <row r="11" spans="1:21" ht="18">
      <c r="A11" s="162"/>
      <c r="B11" s="145" t="s">
        <v>49</v>
      </c>
      <c r="C11" s="146"/>
      <c r="D11" s="147"/>
      <c r="E11" s="74">
        <f>+E6</f>
        <v>61229653.780000001</v>
      </c>
      <c r="F11" s="75">
        <f>+F6</f>
        <v>0.19</v>
      </c>
      <c r="G11" s="76">
        <f>+E11*F11</f>
        <v>11633634.2182</v>
      </c>
      <c r="H11" s="46"/>
      <c r="J11" s="91"/>
      <c r="K11" s="90" t="s">
        <v>30</v>
      </c>
      <c r="L11" s="90" t="s">
        <v>50</v>
      </c>
      <c r="M11" s="90">
        <v>0.04</v>
      </c>
      <c r="N11" s="90"/>
      <c r="O11" s="90"/>
      <c r="P11" s="91"/>
      <c r="Q11" s="91"/>
      <c r="R11" s="90"/>
      <c r="S11" s="90"/>
      <c r="T11" s="90"/>
      <c r="U11" s="77"/>
    </row>
    <row r="12" spans="1:21" ht="18">
      <c r="A12" s="162"/>
      <c r="B12" s="145" t="s">
        <v>51</v>
      </c>
      <c r="C12" s="146"/>
      <c r="D12" s="147"/>
      <c r="E12" s="74">
        <f t="shared" ref="E12:F14" si="0">+E7</f>
        <v>0</v>
      </c>
      <c r="F12" s="75">
        <f t="shared" si="0"/>
        <v>0.19</v>
      </c>
      <c r="G12" s="76">
        <f>+E12*F12</f>
        <v>0</v>
      </c>
      <c r="H12" s="46"/>
      <c r="J12" s="91"/>
      <c r="K12" s="90" t="s">
        <v>30</v>
      </c>
      <c r="L12" s="90" t="s">
        <v>52</v>
      </c>
      <c r="M12" s="90">
        <v>3.5000000000000003E-2</v>
      </c>
      <c r="N12" s="90"/>
      <c r="O12" s="90"/>
      <c r="P12" s="91"/>
      <c r="Q12" s="91"/>
      <c r="R12" s="90"/>
      <c r="S12" s="90"/>
      <c r="T12" s="90"/>
      <c r="U12" s="77"/>
    </row>
    <row r="13" spans="1:21" ht="18">
      <c r="A13" s="162"/>
      <c r="B13" s="145" t="s">
        <v>53</v>
      </c>
      <c r="C13" s="146"/>
      <c r="D13" s="147"/>
      <c r="E13" s="74">
        <f t="shared" si="0"/>
        <v>0</v>
      </c>
      <c r="F13" s="75">
        <f t="shared" si="0"/>
        <v>0</v>
      </c>
      <c r="G13" s="76">
        <f>+E13*F13</f>
        <v>0</v>
      </c>
      <c r="H13" s="46"/>
      <c r="J13" s="91"/>
      <c r="K13" s="91"/>
      <c r="L13" s="90" t="s">
        <v>54</v>
      </c>
      <c r="M13" s="92">
        <v>0</v>
      </c>
      <c r="N13" s="90"/>
      <c r="O13" s="90"/>
      <c r="P13" s="91"/>
      <c r="Q13" s="91"/>
      <c r="R13" s="90"/>
      <c r="S13" s="90"/>
      <c r="T13" s="90"/>
    </row>
    <row r="14" spans="1:21" ht="18">
      <c r="A14" s="162"/>
      <c r="B14" s="145" t="s">
        <v>55</v>
      </c>
      <c r="C14" s="146"/>
      <c r="D14" s="147"/>
      <c r="E14" s="74">
        <f t="shared" si="0"/>
        <v>0</v>
      </c>
      <c r="F14" s="75">
        <f t="shared" si="0"/>
        <v>0</v>
      </c>
      <c r="G14" s="76">
        <f>+E14*F14</f>
        <v>0</v>
      </c>
      <c r="H14" s="46"/>
      <c r="J14" s="91"/>
      <c r="K14" s="89" t="s">
        <v>21</v>
      </c>
      <c r="L14" s="90"/>
      <c r="M14" s="92"/>
      <c r="N14" s="90"/>
      <c r="O14" s="90"/>
      <c r="P14" s="90"/>
      <c r="Q14" s="90"/>
      <c r="R14" s="90"/>
      <c r="S14" s="90"/>
      <c r="T14" s="90"/>
    </row>
    <row r="15" spans="1:21" ht="18">
      <c r="A15" s="162"/>
      <c r="B15" s="156" t="s">
        <v>56</v>
      </c>
      <c r="C15" s="156"/>
      <c r="D15" s="156"/>
      <c r="E15" s="156"/>
      <c r="F15" s="156"/>
      <c r="G15" s="73">
        <f>SUM(G11:G14)</f>
        <v>11633634.2182</v>
      </c>
      <c r="H15" s="46"/>
      <c r="J15" s="91"/>
      <c r="K15" s="89" t="s">
        <v>26</v>
      </c>
      <c r="L15" s="90"/>
      <c r="M15" s="92"/>
      <c r="N15" s="90"/>
      <c r="O15" s="90"/>
      <c r="P15" s="90"/>
      <c r="Q15" s="90"/>
      <c r="R15" s="90"/>
      <c r="S15" s="90"/>
      <c r="T15" s="90"/>
    </row>
    <row r="16" spans="1:21" ht="18">
      <c r="A16" s="163"/>
      <c r="B16" s="156" t="s">
        <v>57</v>
      </c>
      <c r="C16" s="156"/>
      <c r="D16" s="156"/>
      <c r="E16" s="156"/>
      <c r="F16" s="156"/>
      <c r="G16" s="73">
        <f>+G10+G15</f>
        <v>72863287.998199999</v>
      </c>
      <c r="H16" s="46"/>
      <c r="J16" s="91"/>
      <c r="K16" s="89" t="s">
        <v>30</v>
      </c>
      <c r="L16" s="90"/>
      <c r="M16" s="92"/>
      <c r="N16" s="90"/>
      <c r="O16" s="90"/>
      <c r="P16" s="90"/>
      <c r="Q16" s="90"/>
      <c r="R16" s="90"/>
      <c r="S16" s="90"/>
      <c r="T16" s="90"/>
    </row>
    <row r="17" spans="1:20" ht="36">
      <c r="A17" s="167" t="s">
        <v>58</v>
      </c>
      <c r="B17" s="80" t="s">
        <v>59</v>
      </c>
      <c r="C17" s="81" t="s">
        <v>60</v>
      </c>
      <c r="D17" s="81" t="s">
        <v>61</v>
      </c>
      <c r="E17" s="81" t="s">
        <v>23</v>
      </c>
      <c r="F17" s="80" t="s">
        <v>3</v>
      </c>
      <c r="G17" s="81" t="s">
        <v>62</v>
      </c>
      <c r="H17" s="46"/>
      <c r="J17" s="91"/>
      <c r="K17" s="91"/>
      <c r="L17" s="90"/>
      <c r="M17" s="92"/>
      <c r="N17" s="90"/>
      <c r="O17" s="90"/>
      <c r="P17" s="90"/>
      <c r="Q17" s="90"/>
      <c r="R17" s="90"/>
      <c r="S17" s="90"/>
      <c r="T17" s="90"/>
    </row>
    <row r="18" spans="1:20" ht="36">
      <c r="A18" s="168"/>
      <c r="B18" s="82" t="s">
        <v>63</v>
      </c>
      <c r="C18" s="83">
        <f>+G10</f>
        <v>61229653.780000001</v>
      </c>
      <c r="D18" s="87" t="s">
        <v>64</v>
      </c>
      <c r="E18" s="88" t="s">
        <v>52</v>
      </c>
      <c r="F18" s="85">
        <f>+VLOOKUP(E18,L$2:$M$13,2,0)</f>
        <v>3.5000000000000003E-2</v>
      </c>
      <c r="G18" s="86">
        <f>+C18*F18</f>
        <v>2143037.8823000002</v>
      </c>
      <c r="H18" s="46"/>
      <c r="J18" s="91"/>
      <c r="K18" s="89"/>
      <c r="L18" s="90"/>
      <c r="M18" s="92"/>
      <c r="N18" s="90"/>
      <c r="O18" s="90"/>
      <c r="P18" s="90"/>
      <c r="Q18" s="90"/>
      <c r="R18" s="90"/>
      <c r="S18" s="90"/>
      <c r="T18" s="90"/>
    </row>
    <row r="19" spans="1:20" ht="43.5" customHeight="1">
      <c r="A19" s="168"/>
      <c r="B19" s="82" t="s">
        <v>65</v>
      </c>
      <c r="C19" s="83">
        <f>+G15</f>
        <v>11633634.2182</v>
      </c>
      <c r="D19" s="148" t="s">
        <v>66</v>
      </c>
      <c r="E19" s="148"/>
      <c r="F19" s="66">
        <v>0.15</v>
      </c>
      <c r="G19" s="84">
        <f>+C19*F19</f>
        <v>1745045.13273</v>
      </c>
      <c r="H19" s="46"/>
      <c r="J19" s="46"/>
    </row>
    <row r="20" spans="1:20" ht="42.75">
      <c r="A20" s="168"/>
      <c r="B20" s="93" t="s">
        <v>59</v>
      </c>
      <c r="C20" s="94" t="s">
        <v>67</v>
      </c>
      <c r="D20" s="149" t="s">
        <v>68</v>
      </c>
      <c r="E20" s="150"/>
      <c r="F20" s="93" t="s">
        <v>3</v>
      </c>
      <c r="G20" s="94" t="s">
        <v>62</v>
      </c>
      <c r="H20" s="67" t="s">
        <v>69</v>
      </c>
      <c r="I20" s="51">
        <f>+VLOOKUP(D21,'Tarifas validar '!A$5:G425,7,0)</f>
        <v>1.06</v>
      </c>
      <c r="J20" s="52" t="s">
        <v>70</v>
      </c>
      <c r="K20" s="51">
        <f>+VLOOKUP(D21,'Tarifas validar '!A$5:Z425,8,0)</f>
        <v>10.6</v>
      </c>
    </row>
    <row r="21" spans="1:20" ht="20.25" customHeight="1">
      <c r="A21" s="168"/>
      <c r="B21" s="157" t="s">
        <v>71</v>
      </c>
      <c r="C21" s="159">
        <f>+G10</f>
        <v>61229653.780000001</v>
      </c>
      <c r="D21" s="151">
        <v>6820</v>
      </c>
      <c r="E21" s="152"/>
      <c r="F21" s="55">
        <f>+VLOOKUP(D21,'Tarifas validar '!A$5:C425,3,0)</f>
        <v>10</v>
      </c>
      <c r="G21" s="143">
        <f>+(C21*F21)/1000</f>
        <v>612296.53779999993</v>
      </c>
      <c r="H21" s="135">
        <f>+I20*C21%</f>
        <v>649034.33006800013</v>
      </c>
      <c r="I21" s="135"/>
      <c r="J21" s="135">
        <f>+(K20*C21)/1000</f>
        <v>649034.33006800001</v>
      </c>
      <c r="K21" s="135"/>
    </row>
    <row r="22" spans="1:20" ht="63.75" customHeight="1">
      <c r="A22" s="168"/>
      <c r="B22" s="158"/>
      <c r="C22" s="160"/>
      <c r="D22" s="133" t="str">
        <f>+VLOOKUP(D21,'Tarifas validar '!A$5:C425,2,0)</f>
        <v>Actividades inmobiliarias realizadas a cambio de una retribución o por contrata</v>
      </c>
      <c r="E22" s="134"/>
      <c r="F22" s="56" t="s">
        <v>72</v>
      </c>
      <c r="G22" s="144"/>
      <c r="H22" s="135"/>
      <c r="I22" s="135"/>
      <c r="J22" s="135"/>
      <c r="K22" s="135"/>
    </row>
    <row r="23" spans="1:20" ht="29.25" customHeight="1">
      <c r="A23" s="169"/>
      <c r="B23" s="53" t="s">
        <v>16</v>
      </c>
      <c r="C23" s="54">
        <f>+G21</f>
        <v>612296.53779999993</v>
      </c>
      <c r="D23" s="54"/>
      <c r="E23" s="50"/>
      <c r="F23" s="57">
        <v>0.06</v>
      </c>
      <c r="G23" s="58">
        <f>+C23*F23</f>
        <v>36737.792267999997</v>
      </c>
      <c r="H23" s="135"/>
      <c r="I23" s="135"/>
      <c r="J23" s="135"/>
      <c r="K23" s="135"/>
    </row>
    <row r="24" spans="1:20" ht="38.25" customHeight="1" thickBot="1">
      <c r="A24" s="59"/>
      <c r="B24" s="170" t="s">
        <v>73</v>
      </c>
      <c r="C24" s="170"/>
      <c r="D24" s="170"/>
      <c r="E24" s="170"/>
      <c r="F24" s="170"/>
      <c r="G24" s="60">
        <f>+G18+G19+G21+G23</f>
        <v>4537117.345098</v>
      </c>
      <c r="H24" s="46"/>
      <c r="J24" s="46"/>
    </row>
    <row r="25" spans="1:20" ht="20.25">
      <c r="A25" s="61"/>
      <c r="B25" s="61"/>
      <c r="C25" s="61"/>
      <c r="D25" s="61"/>
      <c r="E25" s="61"/>
      <c r="F25" s="61"/>
      <c r="G25" s="62"/>
      <c r="H25" s="46"/>
      <c r="J25" s="46"/>
    </row>
    <row r="26" spans="1:20" ht="28.5" customHeight="1" thickBot="1">
      <c r="A26" s="130" t="s">
        <v>74</v>
      </c>
      <c r="B26" s="131"/>
      <c r="C26" s="131"/>
      <c r="D26" s="131"/>
      <c r="E26" s="131"/>
      <c r="F26" s="132"/>
      <c r="G26" s="64">
        <v>0</v>
      </c>
      <c r="H26" s="46"/>
      <c r="J26" s="46"/>
    </row>
    <row r="27" spans="1:20" ht="20.25">
      <c r="A27" s="61"/>
      <c r="B27" s="61"/>
      <c r="C27" s="61"/>
      <c r="D27" s="61"/>
      <c r="E27" s="61"/>
      <c r="F27" s="61"/>
      <c r="G27" s="62"/>
      <c r="H27" s="46"/>
      <c r="J27" s="46"/>
    </row>
    <row r="28" spans="1:20" ht="53.25" customHeight="1" thickBot="1">
      <c r="A28" s="179" t="s">
        <v>75</v>
      </c>
      <c r="B28" s="180"/>
      <c r="C28" s="180"/>
      <c r="D28" s="180"/>
      <c r="E28" s="180"/>
      <c r="F28" s="181"/>
      <c r="G28" s="63">
        <f>+G16-G24-G26</f>
        <v>68326170.653101996</v>
      </c>
      <c r="H28" s="46"/>
      <c r="J28" s="46"/>
    </row>
    <row r="29" spans="1:20">
      <c r="H29" s="46"/>
      <c r="J29" s="46"/>
    </row>
    <row r="30" spans="1:20">
      <c r="H30" s="46"/>
      <c r="J30" s="46"/>
      <c r="K30" s="46"/>
    </row>
    <row r="31" spans="1:20">
      <c r="H31" s="48"/>
      <c r="J31" s="46"/>
    </row>
    <row r="32" spans="1:20">
      <c r="H32" s="46"/>
      <c r="J32" s="46"/>
      <c r="K32" s="46"/>
    </row>
    <row r="33" spans="8:11">
      <c r="H33" s="49"/>
      <c r="J33" s="49"/>
      <c r="K33" s="49"/>
    </row>
  </sheetData>
  <mergeCells count="30">
    <mergeCell ref="A28:F28"/>
    <mergeCell ref="G21:G22"/>
    <mergeCell ref="H21:I23"/>
    <mergeCell ref="J21:K23"/>
    <mergeCell ref="D22:E22"/>
    <mergeCell ref="B24:F24"/>
    <mergeCell ref="A26:F26"/>
    <mergeCell ref="B16:F16"/>
    <mergeCell ref="A17:A23"/>
    <mergeCell ref="D19:E19"/>
    <mergeCell ref="D20:E20"/>
    <mergeCell ref="B21:B22"/>
    <mergeCell ref="C21:C22"/>
    <mergeCell ref="D21:E21"/>
    <mergeCell ref="A5:A16"/>
    <mergeCell ref="B15:F15"/>
    <mergeCell ref="B6:D6"/>
    <mergeCell ref="B7:D7"/>
    <mergeCell ref="B8:D8"/>
    <mergeCell ref="B9:D9"/>
    <mergeCell ref="B10:F10"/>
    <mergeCell ref="B11:D11"/>
    <mergeCell ref="B12:D12"/>
    <mergeCell ref="B13:D13"/>
    <mergeCell ref="B14:D14"/>
    <mergeCell ref="B1:G1"/>
    <mergeCell ref="B2:G2"/>
    <mergeCell ref="B3:G3"/>
    <mergeCell ref="B4:G4"/>
    <mergeCell ref="B5:D5"/>
  </mergeCells>
  <dataValidations count="3">
    <dataValidation type="list" allowBlank="1" showInputMessage="1" showErrorMessage="1" sqref="E18" xr:uid="{BA44C9F1-C968-4DEA-A6B8-1B3BAC00CC44}">
      <formula1>INDIRECT($D$18)</formula1>
    </dataValidation>
    <dataValidation type="list" allowBlank="1" showInputMessage="1" showErrorMessage="1" sqref="F6:F9" xr:uid="{0AF295D8-F26B-4F19-A8B1-93BEE7498D29}">
      <formula1>"0%,5%,19%"</formula1>
    </dataValidation>
    <dataValidation type="list" allowBlank="1" showInputMessage="1" showErrorMessage="1" sqref="F19" xr:uid="{9AF1C57A-7316-4AED-BDFF-554B4F97A802}">
      <formula1>"15%,0%"</formula1>
    </dataValidation>
  </dataValidations>
  <pageMargins left="0.70866141732283472" right="0.70866141732283472" top="0.74803149606299213" bottom="0.74803149606299213" header="0.31496062992125984" footer="0.31496062992125984"/>
  <pageSetup scale="45" orientation="landscape" r:id="rId1"/>
  <tableParts count="2">
    <tablePart r:id="rId2"/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251A603-F625-4063-8C73-F36AD73DACE1}">
          <x14:formula1>
            <xm:f>Hoja3!$B$3:$B$6</xm:f>
          </x14:formula1>
          <xm:sqref>D18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664A55-ED14-48FB-8974-36C5259C3B55}">
  <sheetPr>
    <pageSetUpPr fitToPage="1"/>
  </sheetPr>
  <dimension ref="A1:U33"/>
  <sheetViews>
    <sheetView zoomScale="85" zoomScaleNormal="85" zoomScaleSheetLayoutView="85" workbookViewId="0">
      <selection activeCell="F18" sqref="F18"/>
    </sheetView>
  </sheetViews>
  <sheetFormatPr defaultColWidth="10.7109375" defaultRowHeight="15"/>
  <cols>
    <col min="1" max="1" width="32.28515625" style="44" customWidth="1"/>
    <col min="2" max="2" width="29.5703125" style="44" customWidth="1"/>
    <col min="3" max="3" width="23.28515625" style="44" bestFit="1" customWidth="1"/>
    <col min="4" max="4" width="23.28515625" style="44" customWidth="1"/>
    <col min="5" max="5" width="39" style="44" customWidth="1"/>
    <col min="6" max="6" width="18.42578125" style="44" customWidth="1"/>
    <col min="7" max="7" width="26" style="47" bestFit="1" customWidth="1"/>
    <col min="8" max="8" width="20.5703125" style="44" customWidth="1"/>
    <col min="9" max="9" width="11" style="44" bestFit="1" customWidth="1"/>
    <col min="10" max="10" width="18" style="44" bestFit="1" customWidth="1"/>
    <col min="11" max="11" width="26.140625" style="44" bestFit="1" customWidth="1"/>
    <col min="12" max="12" width="25.140625" style="45" bestFit="1" customWidth="1"/>
    <col min="13" max="13" width="10.7109375" style="65"/>
    <col min="14" max="15" width="10.7109375" style="45"/>
    <col min="16" max="17" width="18.7109375" style="45" customWidth="1"/>
    <col min="18" max="18" width="24.5703125" style="45" bestFit="1" customWidth="1"/>
    <col min="19" max="19" width="41.5703125" style="45" customWidth="1"/>
    <col min="20" max="20" width="38.85546875" style="45" bestFit="1" customWidth="1"/>
    <col min="21" max="16384" width="10.7109375" style="45"/>
  </cols>
  <sheetData>
    <row r="1" spans="1:21" ht="24" customHeight="1">
      <c r="A1" s="78" t="s">
        <v>19</v>
      </c>
      <c r="B1" s="136" t="s">
        <v>20</v>
      </c>
      <c r="C1" s="137"/>
      <c r="D1" s="137"/>
      <c r="E1" s="137"/>
      <c r="F1" s="137"/>
      <c r="G1" s="138"/>
      <c r="J1" s="89" t="s">
        <v>21</v>
      </c>
      <c r="K1" s="90" t="s">
        <v>22</v>
      </c>
      <c r="L1" s="90" t="s">
        <v>23</v>
      </c>
      <c r="M1" s="90" t="s">
        <v>24</v>
      </c>
      <c r="N1" s="90"/>
      <c r="O1" s="90"/>
      <c r="P1" s="90"/>
      <c r="Q1" s="90"/>
      <c r="R1" s="89"/>
      <c r="S1" s="89"/>
      <c r="T1" s="90"/>
      <c r="U1" s="77"/>
    </row>
    <row r="2" spans="1:21" ht="24" customHeight="1">
      <c r="A2" s="79" t="s">
        <v>25</v>
      </c>
      <c r="B2" s="139">
        <v>901677831</v>
      </c>
      <c r="C2" s="140"/>
      <c r="D2" s="140"/>
      <c r="E2" s="140"/>
      <c r="F2" s="140"/>
      <c r="G2" s="141"/>
      <c r="J2" s="89" t="s">
        <v>26</v>
      </c>
      <c r="K2" s="90" t="s">
        <v>21</v>
      </c>
      <c r="L2" s="90" t="s">
        <v>27</v>
      </c>
      <c r="M2" s="90">
        <v>1.4999999999999999E-2</v>
      </c>
      <c r="N2" s="90"/>
      <c r="O2" s="90"/>
      <c r="P2" s="89"/>
      <c r="Q2" s="89"/>
      <c r="R2" s="90"/>
      <c r="S2" s="90"/>
      <c r="T2" s="90"/>
      <c r="U2" s="77"/>
    </row>
    <row r="3" spans="1:21" ht="24" customHeight="1">
      <c r="A3" s="79" t="s">
        <v>28</v>
      </c>
      <c r="B3" s="139" t="s">
        <v>29</v>
      </c>
      <c r="C3" s="140"/>
      <c r="D3" s="140"/>
      <c r="E3" s="140"/>
      <c r="F3" s="140"/>
      <c r="G3" s="141"/>
      <c r="J3" s="89" t="s">
        <v>30</v>
      </c>
      <c r="K3" s="90" t="s">
        <v>21</v>
      </c>
      <c r="L3" s="90" t="s">
        <v>31</v>
      </c>
      <c r="M3" s="90">
        <v>2.5000000000000001E-2</v>
      </c>
      <c r="N3" s="90"/>
      <c r="O3" s="90"/>
      <c r="P3" s="89"/>
      <c r="Q3" s="89"/>
      <c r="R3" s="90"/>
      <c r="S3" s="90"/>
      <c r="T3" s="90"/>
      <c r="U3" s="77"/>
    </row>
    <row r="4" spans="1:21" ht="24" customHeight="1">
      <c r="A4" s="79" t="s">
        <v>32</v>
      </c>
      <c r="B4" s="142">
        <v>45322</v>
      </c>
      <c r="C4" s="140"/>
      <c r="D4" s="140"/>
      <c r="E4" s="140"/>
      <c r="F4" s="140"/>
      <c r="G4" s="141"/>
      <c r="J4" s="89"/>
      <c r="K4" s="90" t="s">
        <v>21</v>
      </c>
      <c r="L4" s="90" t="s">
        <v>33</v>
      </c>
      <c r="M4" s="90">
        <v>3.5000000000000003E-2</v>
      </c>
      <c r="N4" s="90"/>
      <c r="O4" s="90"/>
      <c r="P4" s="89"/>
      <c r="Q4" s="89"/>
      <c r="R4" s="90"/>
      <c r="S4" s="90"/>
      <c r="T4" s="90"/>
      <c r="U4" s="77"/>
    </row>
    <row r="5" spans="1:21" ht="36">
      <c r="A5" s="161" t="s">
        <v>34</v>
      </c>
      <c r="B5" s="164" t="s">
        <v>35</v>
      </c>
      <c r="C5" s="165"/>
      <c r="D5" s="166"/>
      <c r="E5" s="68" t="s">
        <v>36</v>
      </c>
      <c r="F5" s="69" t="s">
        <v>3</v>
      </c>
      <c r="G5" s="68" t="s">
        <v>37</v>
      </c>
      <c r="J5" s="89"/>
      <c r="K5" s="90" t="s">
        <v>26</v>
      </c>
      <c r="L5" s="90" t="s">
        <v>38</v>
      </c>
      <c r="M5" s="90">
        <v>0.04</v>
      </c>
      <c r="N5" s="90"/>
      <c r="O5" s="90"/>
      <c r="P5" s="89"/>
      <c r="Q5" s="89"/>
      <c r="R5" s="90"/>
      <c r="S5" s="90"/>
      <c r="T5" s="90"/>
      <c r="U5" s="77"/>
    </row>
    <row r="6" spans="1:21" ht="18">
      <c r="A6" s="162"/>
      <c r="B6" s="145" t="s">
        <v>39</v>
      </c>
      <c r="C6" s="146"/>
      <c r="D6" s="147"/>
      <c r="E6" s="70">
        <v>165016693.81999999</v>
      </c>
      <c r="F6" s="71">
        <v>0.19</v>
      </c>
      <c r="G6" s="72">
        <f>+E6</f>
        <v>165016693.81999999</v>
      </c>
      <c r="H6" s="46"/>
      <c r="J6" s="91"/>
      <c r="K6" s="90" t="s">
        <v>26</v>
      </c>
      <c r="L6" s="90" t="s">
        <v>40</v>
      </c>
      <c r="M6" s="90">
        <v>0.06</v>
      </c>
      <c r="N6" s="90"/>
      <c r="O6" s="90"/>
      <c r="P6" s="89"/>
      <c r="Q6" s="89"/>
      <c r="R6" s="90"/>
      <c r="S6" s="90"/>
      <c r="T6" s="90"/>
      <c r="U6" s="77"/>
    </row>
    <row r="7" spans="1:21" ht="18">
      <c r="A7" s="162"/>
      <c r="B7" s="145" t="s">
        <v>41</v>
      </c>
      <c r="C7" s="146"/>
      <c r="D7" s="147"/>
      <c r="E7" s="70">
        <v>0</v>
      </c>
      <c r="F7" s="71">
        <v>0.19</v>
      </c>
      <c r="G7" s="72">
        <f>+E7</f>
        <v>0</v>
      </c>
      <c r="H7" s="46"/>
      <c r="J7" s="91"/>
      <c r="K7" s="90" t="s">
        <v>26</v>
      </c>
      <c r="L7" s="90" t="s">
        <v>42</v>
      </c>
      <c r="M7" s="90">
        <v>0.01</v>
      </c>
      <c r="N7" s="90"/>
      <c r="O7" s="90"/>
      <c r="P7" s="91"/>
      <c r="Q7" s="91"/>
      <c r="R7" s="90"/>
      <c r="S7" s="90"/>
      <c r="T7" s="90"/>
      <c r="U7" s="77"/>
    </row>
    <row r="8" spans="1:21" ht="18">
      <c r="A8" s="162"/>
      <c r="B8" s="145" t="s">
        <v>43</v>
      </c>
      <c r="C8" s="146"/>
      <c r="D8" s="147"/>
      <c r="E8" s="70"/>
      <c r="F8" s="71">
        <v>0</v>
      </c>
      <c r="G8" s="72">
        <f>+E8</f>
        <v>0</v>
      </c>
      <c r="H8" s="46"/>
      <c r="J8" s="91"/>
      <c r="K8" s="90" t="s">
        <v>26</v>
      </c>
      <c r="L8" s="90" t="s">
        <v>44</v>
      </c>
      <c r="M8" s="90">
        <v>0.02</v>
      </c>
      <c r="N8" s="90"/>
      <c r="O8" s="90"/>
      <c r="P8" s="91"/>
      <c r="Q8" s="91"/>
      <c r="R8" s="90"/>
      <c r="S8" s="90"/>
      <c r="T8" s="90"/>
      <c r="U8" s="77"/>
    </row>
    <row r="9" spans="1:21" ht="18">
      <c r="A9" s="162"/>
      <c r="B9" s="145" t="s">
        <v>45</v>
      </c>
      <c r="C9" s="146"/>
      <c r="D9" s="147"/>
      <c r="E9" s="70"/>
      <c r="F9" s="71">
        <v>0</v>
      </c>
      <c r="G9" s="72">
        <f>+E9</f>
        <v>0</v>
      </c>
      <c r="H9" s="46"/>
      <c r="J9" s="91"/>
      <c r="K9" s="90" t="s">
        <v>26</v>
      </c>
      <c r="L9" s="90" t="s">
        <v>46</v>
      </c>
      <c r="M9" s="90">
        <v>0.02</v>
      </c>
      <c r="N9" s="90"/>
      <c r="O9" s="90"/>
      <c r="P9" s="91"/>
      <c r="Q9" s="91"/>
      <c r="R9" s="90"/>
      <c r="S9" s="90"/>
      <c r="T9" s="90"/>
      <c r="U9" s="77"/>
    </row>
    <row r="10" spans="1:21" ht="18">
      <c r="A10" s="162"/>
      <c r="B10" s="156" t="s">
        <v>47</v>
      </c>
      <c r="C10" s="156"/>
      <c r="D10" s="156"/>
      <c r="E10" s="156"/>
      <c r="F10" s="156"/>
      <c r="G10" s="73">
        <f>SUM(G6:G9)</f>
        <v>165016693.81999999</v>
      </c>
      <c r="H10" s="46"/>
      <c r="J10" s="91"/>
      <c r="K10" s="90" t="s">
        <v>26</v>
      </c>
      <c r="L10" s="90" t="s">
        <v>48</v>
      </c>
      <c r="M10" s="90">
        <v>3.5000000000000003E-2</v>
      </c>
      <c r="N10" s="90"/>
      <c r="O10" s="90"/>
      <c r="P10" s="91"/>
      <c r="Q10" s="91"/>
      <c r="R10" s="90"/>
      <c r="S10" s="90"/>
      <c r="T10" s="90"/>
      <c r="U10" s="77"/>
    </row>
    <row r="11" spans="1:21" ht="18">
      <c r="A11" s="162"/>
      <c r="B11" s="145" t="s">
        <v>49</v>
      </c>
      <c r="C11" s="146"/>
      <c r="D11" s="147"/>
      <c r="E11" s="74">
        <f t="shared" ref="E11:F14" si="0">+E6</f>
        <v>165016693.81999999</v>
      </c>
      <c r="F11" s="75">
        <f t="shared" si="0"/>
        <v>0.19</v>
      </c>
      <c r="G11" s="76">
        <f>+E11*F11</f>
        <v>31353171.825799998</v>
      </c>
      <c r="H11" s="46"/>
      <c r="J11" s="91"/>
      <c r="K11" s="90" t="s">
        <v>30</v>
      </c>
      <c r="L11" s="90" t="s">
        <v>50</v>
      </c>
      <c r="M11" s="90">
        <v>0.04</v>
      </c>
      <c r="N11" s="90"/>
      <c r="O11" s="90"/>
      <c r="P11" s="91"/>
      <c r="Q11" s="91"/>
      <c r="R11" s="90"/>
      <c r="S11" s="90"/>
      <c r="T11" s="90"/>
      <c r="U11" s="77"/>
    </row>
    <row r="12" spans="1:21" ht="18">
      <c r="A12" s="162"/>
      <c r="B12" s="145" t="s">
        <v>51</v>
      </c>
      <c r="C12" s="146"/>
      <c r="D12" s="147"/>
      <c r="E12" s="74">
        <f t="shared" si="0"/>
        <v>0</v>
      </c>
      <c r="F12" s="75">
        <f t="shared" si="0"/>
        <v>0.19</v>
      </c>
      <c r="G12" s="76">
        <f>+E12*F12</f>
        <v>0</v>
      </c>
      <c r="H12" s="46"/>
      <c r="J12" s="91"/>
      <c r="K12" s="90" t="s">
        <v>30</v>
      </c>
      <c r="L12" s="90" t="s">
        <v>52</v>
      </c>
      <c r="M12" s="90">
        <v>3.5000000000000003E-2</v>
      </c>
      <c r="N12" s="90"/>
      <c r="O12" s="90"/>
      <c r="P12" s="91"/>
      <c r="Q12" s="91"/>
      <c r="R12" s="90"/>
      <c r="S12" s="90"/>
      <c r="T12" s="90"/>
      <c r="U12" s="77"/>
    </row>
    <row r="13" spans="1:21" ht="18">
      <c r="A13" s="162"/>
      <c r="B13" s="145" t="s">
        <v>53</v>
      </c>
      <c r="C13" s="146"/>
      <c r="D13" s="147"/>
      <c r="E13" s="74">
        <f t="shared" si="0"/>
        <v>0</v>
      </c>
      <c r="F13" s="75">
        <f t="shared" si="0"/>
        <v>0</v>
      </c>
      <c r="G13" s="76">
        <f>+E13*F13</f>
        <v>0</v>
      </c>
      <c r="H13" s="46"/>
      <c r="J13" s="91"/>
      <c r="K13" s="91"/>
      <c r="L13" s="90" t="s">
        <v>54</v>
      </c>
      <c r="M13" s="92">
        <v>0</v>
      </c>
      <c r="N13" s="90"/>
      <c r="O13" s="90"/>
      <c r="P13" s="91"/>
      <c r="Q13" s="91"/>
      <c r="R13" s="90"/>
      <c r="S13" s="90"/>
      <c r="T13" s="90"/>
    </row>
    <row r="14" spans="1:21" ht="18">
      <c r="A14" s="162"/>
      <c r="B14" s="145" t="s">
        <v>55</v>
      </c>
      <c r="C14" s="146"/>
      <c r="D14" s="147"/>
      <c r="E14" s="74">
        <f t="shared" si="0"/>
        <v>0</v>
      </c>
      <c r="F14" s="75">
        <f t="shared" si="0"/>
        <v>0</v>
      </c>
      <c r="G14" s="76">
        <f>+E14*F14</f>
        <v>0</v>
      </c>
      <c r="H14" s="46"/>
      <c r="J14" s="91"/>
      <c r="K14" s="89" t="s">
        <v>21</v>
      </c>
      <c r="L14" s="90"/>
      <c r="M14" s="92"/>
      <c r="N14" s="90"/>
      <c r="O14" s="90"/>
      <c r="P14" s="90"/>
      <c r="Q14" s="90"/>
      <c r="R14" s="90"/>
      <c r="S14" s="90"/>
      <c r="T14" s="90"/>
    </row>
    <row r="15" spans="1:21" ht="18">
      <c r="A15" s="162"/>
      <c r="B15" s="156" t="s">
        <v>56</v>
      </c>
      <c r="C15" s="156"/>
      <c r="D15" s="156"/>
      <c r="E15" s="156"/>
      <c r="F15" s="156"/>
      <c r="G15" s="73">
        <f>SUM(G11:G14)</f>
        <v>31353171.825799998</v>
      </c>
      <c r="H15" s="46"/>
      <c r="J15" s="91"/>
      <c r="K15" s="89" t="s">
        <v>26</v>
      </c>
      <c r="L15" s="90"/>
      <c r="M15" s="92"/>
      <c r="N15" s="90"/>
      <c r="O15" s="90"/>
      <c r="P15" s="90"/>
      <c r="Q15" s="90"/>
      <c r="R15" s="90"/>
      <c r="S15" s="90"/>
      <c r="T15" s="90"/>
    </row>
    <row r="16" spans="1:21" ht="18">
      <c r="A16" s="163"/>
      <c r="B16" s="156" t="s">
        <v>57</v>
      </c>
      <c r="C16" s="156"/>
      <c r="D16" s="156"/>
      <c r="E16" s="156"/>
      <c r="F16" s="156"/>
      <c r="G16" s="73">
        <f>+G10+G15</f>
        <v>196369865.64579999</v>
      </c>
      <c r="H16" s="46"/>
      <c r="J16" s="91"/>
      <c r="K16" s="89" t="s">
        <v>30</v>
      </c>
      <c r="L16" s="90"/>
      <c r="M16" s="92"/>
      <c r="N16" s="90"/>
      <c r="O16" s="90"/>
      <c r="P16" s="90"/>
      <c r="Q16" s="90"/>
      <c r="R16" s="90"/>
      <c r="S16" s="90"/>
      <c r="T16" s="90"/>
    </row>
    <row r="17" spans="1:20" ht="36">
      <c r="A17" s="167" t="s">
        <v>58</v>
      </c>
      <c r="B17" s="80" t="s">
        <v>59</v>
      </c>
      <c r="C17" s="81" t="s">
        <v>60</v>
      </c>
      <c r="D17" s="81" t="s">
        <v>61</v>
      </c>
      <c r="E17" s="81" t="s">
        <v>23</v>
      </c>
      <c r="F17" s="80" t="s">
        <v>3</v>
      </c>
      <c r="G17" s="81" t="s">
        <v>62</v>
      </c>
      <c r="H17" s="46"/>
      <c r="J17" s="91"/>
      <c r="K17" s="91"/>
      <c r="L17" s="90"/>
      <c r="M17" s="92"/>
      <c r="N17" s="90"/>
      <c r="O17" s="90"/>
      <c r="P17" s="90"/>
      <c r="Q17" s="90"/>
      <c r="R17" s="90"/>
      <c r="S17" s="90"/>
      <c r="T17" s="90"/>
    </row>
    <row r="18" spans="1:20" ht="36">
      <c r="A18" s="168"/>
      <c r="B18" s="82" t="s">
        <v>63</v>
      </c>
      <c r="C18" s="83">
        <f>+G10</f>
        <v>165016693.81999999</v>
      </c>
      <c r="D18" s="87" t="s">
        <v>64</v>
      </c>
      <c r="E18" s="88" t="s">
        <v>54</v>
      </c>
      <c r="F18" s="85">
        <f>+VLOOKUP(E18,L$2:$M$13,2,0)</f>
        <v>0</v>
      </c>
      <c r="G18" s="86">
        <f>+C18*F18</f>
        <v>0</v>
      </c>
      <c r="H18" s="46"/>
      <c r="J18" s="91"/>
      <c r="K18" s="89"/>
      <c r="L18" s="90"/>
      <c r="M18" s="92"/>
      <c r="N18" s="90"/>
      <c r="O18" s="90"/>
      <c r="P18" s="90"/>
      <c r="Q18" s="90"/>
      <c r="R18" s="90"/>
      <c r="S18" s="90"/>
      <c r="T18" s="90"/>
    </row>
    <row r="19" spans="1:20" ht="43.5" customHeight="1">
      <c r="A19" s="168"/>
      <c r="B19" s="82" t="s">
        <v>65</v>
      </c>
      <c r="C19" s="83">
        <f>+G15</f>
        <v>31353171.825799998</v>
      </c>
      <c r="D19" s="148" t="s">
        <v>66</v>
      </c>
      <c r="E19" s="148"/>
      <c r="F19" s="66">
        <v>0</v>
      </c>
      <c r="G19" s="84">
        <f>+C19*F19</f>
        <v>0</v>
      </c>
      <c r="H19" s="46"/>
      <c r="J19" s="46"/>
    </row>
    <row r="20" spans="1:20" ht="42.75">
      <c r="A20" s="168"/>
      <c r="B20" s="93" t="s">
        <v>59</v>
      </c>
      <c r="C20" s="94" t="s">
        <v>67</v>
      </c>
      <c r="D20" s="149" t="s">
        <v>68</v>
      </c>
      <c r="E20" s="150"/>
      <c r="F20" s="93" t="s">
        <v>3</v>
      </c>
      <c r="G20" s="94" t="s">
        <v>62</v>
      </c>
      <c r="H20" s="67" t="s">
        <v>69</v>
      </c>
      <c r="I20" s="51">
        <f>+VLOOKUP(D21,'Tarifas validar '!A$5:G425,7,0)</f>
        <v>0.371</v>
      </c>
      <c r="J20" s="52" t="s">
        <v>70</v>
      </c>
      <c r="K20" s="51">
        <f>+VLOOKUP(D21,'Tarifas validar '!A$5:Z425,8,0)</f>
        <v>3.7100000000000004</v>
      </c>
    </row>
    <row r="21" spans="1:20" ht="20.25" customHeight="1">
      <c r="A21" s="168"/>
      <c r="B21" s="157" t="s">
        <v>71</v>
      </c>
      <c r="C21" s="159">
        <f>+G10</f>
        <v>165016693.81999999</v>
      </c>
      <c r="D21" s="151">
        <v>6910</v>
      </c>
      <c r="E21" s="152"/>
      <c r="F21" s="55">
        <f>+VLOOKUP(D21,'Tarifas validar '!A$5:C425,3,0)</f>
        <v>3.5</v>
      </c>
      <c r="G21" s="143">
        <f>+(C21*F21)/1000</f>
        <v>577558.42836999998</v>
      </c>
      <c r="H21" s="135">
        <f>+I20*C21%</f>
        <v>612211.93407219998</v>
      </c>
      <c r="I21" s="135"/>
      <c r="J21" s="135">
        <f>+(K20*C21)/1000</f>
        <v>612211.93407220009</v>
      </c>
      <c r="K21" s="135"/>
    </row>
    <row r="22" spans="1:20" ht="63.75" customHeight="1">
      <c r="A22" s="168"/>
      <c r="B22" s="158"/>
      <c r="C22" s="160"/>
      <c r="D22" s="133" t="str">
        <f>+VLOOKUP(D21,'Tarifas validar '!A$5:C425,2,0)</f>
        <v>Actividades jurídicas.</v>
      </c>
      <c r="E22" s="134"/>
      <c r="F22" s="56" t="s">
        <v>72</v>
      </c>
      <c r="G22" s="144"/>
      <c r="H22" s="135"/>
      <c r="I22" s="135"/>
      <c r="J22" s="135"/>
      <c r="K22" s="135"/>
    </row>
    <row r="23" spans="1:20" ht="29.25" customHeight="1">
      <c r="A23" s="169"/>
      <c r="B23" s="53" t="s">
        <v>16</v>
      </c>
      <c r="C23" s="54">
        <f>+G21</f>
        <v>577558.42836999998</v>
      </c>
      <c r="D23" s="54"/>
      <c r="E23" s="50"/>
      <c r="F23" s="57">
        <v>0.06</v>
      </c>
      <c r="G23" s="58">
        <f>+C23*F23</f>
        <v>34653.505702199996</v>
      </c>
      <c r="H23" s="135"/>
      <c r="I23" s="135"/>
      <c r="J23" s="135"/>
      <c r="K23" s="135"/>
    </row>
    <row r="24" spans="1:20" ht="38.25" customHeight="1" thickBot="1">
      <c r="A24" s="59"/>
      <c r="B24" s="170" t="s">
        <v>73</v>
      </c>
      <c r="C24" s="170"/>
      <c r="D24" s="170"/>
      <c r="E24" s="170"/>
      <c r="F24" s="170"/>
      <c r="G24" s="60">
        <f>+G18+G19+G21+G23</f>
        <v>612211.93407219998</v>
      </c>
      <c r="H24" s="46"/>
      <c r="J24" s="46"/>
    </row>
    <row r="25" spans="1:20" ht="20.25">
      <c r="A25" s="61"/>
      <c r="B25" s="61"/>
      <c r="C25" s="61"/>
      <c r="D25" s="61"/>
      <c r="E25" s="61"/>
      <c r="F25" s="61"/>
      <c r="G25" s="62"/>
      <c r="H25" s="46"/>
      <c r="J25" s="46"/>
    </row>
    <row r="26" spans="1:20" ht="28.5" customHeight="1" thickBot="1">
      <c r="A26" s="130" t="s">
        <v>74</v>
      </c>
      <c r="B26" s="131"/>
      <c r="C26" s="131"/>
      <c r="D26" s="131"/>
      <c r="E26" s="131"/>
      <c r="F26" s="132"/>
      <c r="G26" s="64">
        <v>0</v>
      </c>
      <c r="H26" s="46"/>
      <c r="J26" s="46"/>
    </row>
    <row r="27" spans="1:20" ht="20.25">
      <c r="A27" s="61"/>
      <c r="B27" s="61"/>
      <c r="C27" s="61"/>
      <c r="D27" s="61"/>
      <c r="E27" s="61"/>
      <c r="F27" s="61"/>
      <c r="G27" s="62"/>
      <c r="H27" s="46"/>
      <c r="J27" s="46"/>
    </row>
    <row r="28" spans="1:20" ht="53.25" customHeight="1" thickBot="1">
      <c r="A28" s="153" t="s">
        <v>75</v>
      </c>
      <c r="B28" s="154"/>
      <c r="C28" s="154"/>
      <c r="D28" s="154"/>
      <c r="E28" s="154"/>
      <c r="F28" s="155"/>
      <c r="G28" s="63">
        <f>+G16-G24-G26</f>
        <v>195757653.7117278</v>
      </c>
      <c r="H28" s="46"/>
      <c r="J28" s="46"/>
    </row>
    <row r="29" spans="1:20">
      <c r="H29" s="46"/>
      <c r="J29" s="46"/>
    </row>
    <row r="30" spans="1:20">
      <c r="H30" s="46"/>
      <c r="J30" s="46"/>
      <c r="K30" s="46"/>
    </row>
    <row r="31" spans="1:20">
      <c r="H31" s="48"/>
      <c r="J31" s="46"/>
    </row>
    <row r="32" spans="1:20">
      <c r="H32" s="46"/>
      <c r="J32" s="46"/>
      <c r="K32" s="46"/>
    </row>
    <row r="33" spans="8:11">
      <c r="H33" s="49"/>
      <c r="J33" s="49"/>
      <c r="K33" s="49"/>
    </row>
  </sheetData>
  <mergeCells count="30">
    <mergeCell ref="A28:F28"/>
    <mergeCell ref="B10:F10"/>
    <mergeCell ref="B16:F16"/>
    <mergeCell ref="B15:F15"/>
    <mergeCell ref="B21:B22"/>
    <mergeCell ref="C21:C22"/>
    <mergeCell ref="A5:A16"/>
    <mergeCell ref="B5:D5"/>
    <mergeCell ref="B9:D9"/>
    <mergeCell ref="B8:D8"/>
    <mergeCell ref="B7:D7"/>
    <mergeCell ref="B6:D6"/>
    <mergeCell ref="B11:D11"/>
    <mergeCell ref="B12:D12"/>
    <mergeCell ref="A17:A23"/>
    <mergeCell ref="B24:F24"/>
    <mergeCell ref="A26:F26"/>
    <mergeCell ref="D22:E22"/>
    <mergeCell ref="J21:K23"/>
    <mergeCell ref="B1:G1"/>
    <mergeCell ref="B2:G2"/>
    <mergeCell ref="B3:G3"/>
    <mergeCell ref="B4:G4"/>
    <mergeCell ref="H21:I23"/>
    <mergeCell ref="G21:G22"/>
    <mergeCell ref="B13:D13"/>
    <mergeCell ref="B14:D14"/>
    <mergeCell ref="D19:E19"/>
    <mergeCell ref="D20:E20"/>
    <mergeCell ref="D21:E21"/>
  </mergeCells>
  <dataValidations count="3">
    <dataValidation type="list" allowBlank="1" showInputMessage="1" showErrorMessage="1" sqref="F19" xr:uid="{ABA3949D-9B7A-4AA8-98E8-792433C30EC0}">
      <formula1>"15%,0%"</formula1>
    </dataValidation>
    <dataValidation type="list" allowBlank="1" showInputMessage="1" showErrorMessage="1" sqref="F6:F9" xr:uid="{00E04B40-4F67-43AF-9DF2-0553A3DCAC59}">
      <formula1>"0%,5%,19%"</formula1>
    </dataValidation>
    <dataValidation type="list" allowBlank="1" showInputMessage="1" showErrorMessage="1" sqref="E18" xr:uid="{8E69A669-45AA-4CF5-9D56-0671DD2203A7}">
      <formula1>INDIRECT($D$18)</formula1>
    </dataValidation>
  </dataValidations>
  <pageMargins left="0.70866141732283472" right="0.70866141732283472" top="0.74803149606299213" bottom="0.74803149606299213" header="0.31496062992125984" footer="0.31496062992125984"/>
  <pageSetup scale="45" orientation="landscape" r:id="rId1"/>
  <ignoredErrors>
    <ignoredError sqref="F18" unlockedFormula="1"/>
  </ignoredErrors>
  <tableParts count="2">
    <tablePart r:id="rId2"/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916581B-2593-4BFD-8D44-8112F33C96F1}">
          <x14:formula1>
            <xm:f>Hoja3!$B$3:$B$6</xm:f>
          </x14:formula1>
          <xm:sqref>D18</xm:sqref>
        </x14:dataValidation>
      </x14:dataValidations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1FEE09-B57B-4701-9908-0376B164B1E8}">
  <sheetPr>
    <pageSetUpPr fitToPage="1"/>
  </sheetPr>
  <dimension ref="A1:U33"/>
  <sheetViews>
    <sheetView topLeftCell="A5" zoomScale="85" zoomScaleNormal="85" zoomScaleSheetLayoutView="85" workbookViewId="0">
      <selection activeCell="E7" sqref="E7"/>
    </sheetView>
  </sheetViews>
  <sheetFormatPr defaultColWidth="10.7109375" defaultRowHeight="15"/>
  <cols>
    <col min="1" max="1" width="32.28515625" style="44" customWidth="1"/>
    <col min="2" max="2" width="29.5703125" style="44" customWidth="1"/>
    <col min="3" max="3" width="23.28515625" style="44" bestFit="1" customWidth="1"/>
    <col min="4" max="4" width="23.28515625" style="44" customWidth="1"/>
    <col min="5" max="5" width="39" style="44" customWidth="1"/>
    <col min="6" max="6" width="18.42578125" style="44" customWidth="1"/>
    <col min="7" max="7" width="26" style="47" bestFit="1" customWidth="1"/>
    <col min="8" max="8" width="20.5703125" style="44" customWidth="1"/>
    <col min="9" max="9" width="11" style="44" bestFit="1" customWidth="1"/>
    <col min="10" max="10" width="18" style="44" bestFit="1" customWidth="1"/>
    <col min="11" max="11" width="26.140625" style="44" bestFit="1" customWidth="1"/>
    <col min="12" max="12" width="25.140625" style="45" bestFit="1" customWidth="1"/>
    <col min="13" max="13" width="10.7109375" style="65"/>
    <col min="14" max="15" width="10.7109375" style="45"/>
    <col min="16" max="17" width="18.7109375" style="45" customWidth="1"/>
    <col min="18" max="18" width="24.5703125" style="45" bestFit="1" customWidth="1"/>
    <col min="19" max="19" width="41.5703125" style="45" customWidth="1"/>
    <col min="20" max="20" width="38.85546875" style="45" bestFit="1" customWidth="1"/>
    <col min="21" max="16384" width="10.7109375" style="45"/>
  </cols>
  <sheetData>
    <row r="1" spans="1:21" ht="24" customHeight="1">
      <c r="A1" s="78" t="s">
        <v>19</v>
      </c>
      <c r="B1" s="136" t="s">
        <v>529</v>
      </c>
      <c r="C1" s="137"/>
      <c r="D1" s="137"/>
      <c r="E1" s="137"/>
      <c r="F1" s="137"/>
      <c r="G1" s="138"/>
      <c r="J1" s="89" t="s">
        <v>21</v>
      </c>
      <c r="K1" s="90" t="s">
        <v>22</v>
      </c>
      <c r="L1" s="90" t="s">
        <v>23</v>
      </c>
      <c r="M1" s="90" t="s">
        <v>24</v>
      </c>
      <c r="N1" s="90"/>
      <c r="O1" s="90"/>
      <c r="P1" s="90"/>
      <c r="Q1" s="90"/>
      <c r="R1" s="89"/>
      <c r="S1" s="89"/>
      <c r="T1" s="90"/>
      <c r="U1" s="77"/>
    </row>
    <row r="2" spans="1:21" ht="24" customHeight="1">
      <c r="A2" s="79" t="s">
        <v>25</v>
      </c>
      <c r="B2" s="139">
        <v>800060288</v>
      </c>
      <c r="C2" s="140"/>
      <c r="D2" s="140"/>
      <c r="E2" s="140"/>
      <c r="F2" s="140"/>
      <c r="G2" s="141"/>
      <c r="J2" s="89" t="s">
        <v>26</v>
      </c>
      <c r="K2" s="90" t="s">
        <v>21</v>
      </c>
      <c r="L2" s="90" t="s">
        <v>27</v>
      </c>
      <c r="M2" s="90">
        <v>1.4999999999999999E-2</v>
      </c>
      <c r="N2" s="90"/>
      <c r="O2" s="90"/>
      <c r="P2" s="89"/>
      <c r="Q2" s="89"/>
      <c r="R2" s="90"/>
      <c r="S2" s="90"/>
      <c r="T2" s="90"/>
      <c r="U2" s="77"/>
    </row>
    <row r="3" spans="1:21" ht="24" customHeight="1">
      <c r="A3" s="79" t="s">
        <v>28</v>
      </c>
      <c r="B3" s="139" t="s">
        <v>528</v>
      </c>
      <c r="C3" s="140"/>
      <c r="D3" s="140"/>
      <c r="E3" s="140"/>
      <c r="F3" s="140"/>
      <c r="G3" s="141"/>
      <c r="J3" s="89" t="s">
        <v>30</v>
      </c>
      <c r="K3" s="90" t="s">
        <v>21</v>
      </c>
      <c r="L3" s="90" t="s">
        <v>31</v>
      </c>
      <c r="M3" s="90">
        <v>2.5000000000000001E-2</v>
      </c>
      <c r="N3" s="90"/>
      <c r="O3" s="90"/>
      <c r="P3" s="89"/>
      <c r="Q3" s="89"/>
      <c r="R3" s="90"/>
      <c r="S3" s="90"/>
      <c r="T3" s="90"/>
      <c r="U3" s="77"/>
    </row>
    <row r="4" spans="1:21" ht="24" customHeight="1">
      <c r="A4" s="79" t="s">
        <v>32</v>
      </c>
      <c r="B4" s="142">
        <v>45357</v>
      </c>
      <c r="C4" s="140"/>
      <c r="D4" s="140"/>
      <c r="E4" s="140"/>
      <c r="F4" s="140"/>
      <c r="G4" s="141"/>
      <c r="J4" s="89"/>
      <c r="K4" s="90" t="s">
        <v>21</v>
      </c>
      <c r="L4" s="90" t="s">
        <v>33</v>
      </c>
      <c r="M4" s="90">
        <v>3.5000000000000003E-2</v>
      </c>
      <c r="N4" s="90"/>
      <c r="O4" s="90"/>
      <c r="P4" s="89"/>
      <c r="Q4" s="89"/>
      <c r="R4" s="90"/>
      <c r="S4" s="90"/>
      <c r="T4" s="90"/>
      <c r="U4" s="77"/>
    </row>
    <row r="5" spans="1:21" ht="36">
      <c r="A5" s="161" t="s">
        <v>34</v>
      </c>
      <c r="B5" s="164" t="s">
        <v>35</v>
      </c>
      <c r="C5" s="165"/>
      <c r="D5" s="166"/>
      <c r="E5" s="68" t="s">
        <v>36</v>
      </c>
      <c r="F5" s="69" t="s">
        <v>3</v>
      </c>
      <c r="G5" s="68" t="s">
        <v>37</v>
      </c>
      <c r="J5" s="89"/>
      <c r="K5" s="90" t="s">
        <v>26</v>
      </c>
      <c r="L5" s="90" t="s">
        <v>38</v>
      </c>
      <c r="M5" s="90">
        <v>0.04</v>
      </c>
      <c r="N5" s="90"/>
      <c r="O5" s="90"/>
      <c r="P5" s="89"/>
      <c r="Q5" s="89"/>
      <c r="R5" s="90"/>
      <c r="S5" s="90"/>
      <c r="T5" s="90"/>
      <c r="U5" s="77"/>
    </row>
    <row r="6" spans="1:21" ht="18">
      <c r="A6" s="162"/>
      <c r="B6" s="145" t="s">
        <v>39</v>
      </c>
      <c r="C6" s="146"/>
      <c r="D6" s="147"/>
      <c r="E6" s="70">
        <v>1053866</v>
      </c>
      <c r="F6" s="71">
        <v>0.19</v>
      </c>
      <c r="G6" s="72">
        <f>+E6</f>
        <v>1053866</v>
      </c>
      <c r="H6" s="46"/>
      <c r="J6" s="91"/>
      <c r="K6" s="90" t="s">
        <v>26</v>
      </c>
      <c r="L6" s="90" t="s">
        <v>40</v>
      </c>
      <c r="M6" s="90">
        <v>0.06</v>
      </c>
      <c r="N6" s="90"/>
      <c r="O6" s="90"/>
      <c r="P6" s="89"/>
      <c r="Q6" s="89"/>
      <c r="R6" s="90"/>
      <c r="S6" s="90"/>
      <c r="T6" s="90"/>
      <c r="U6" s="77"/>
    </row>
    <row r="7" spans="1:21" ht="18">
      <c r="A7" s="162"/>
      <c r="B7" s="145" t="s">
        <v>41</v>
      </c>
      <c r="C7" s="146"/>
      <c r="D7" s="147"/>
      <c r="E7" s="70">
        <v>0</v>
      </c>
      <c r="F7" s="71">
        <v>0.19</v>
      </c>
      <c r="G7" s="72">
        <f>+E7</f>
        <v>0</v>
      </c>
      <c r="H7" s="46"/>
      <c r="J7" s="91"/>
      <c r="K7" s="90" t="s">
        <v>26</v>
      </c>
      <c r="L7" s="90" t="s">
        <v>42</v>
      </c>
      <c r="M7" s="90">
        <v>0.01</v>
      </c>
      <c r="N7" s="90"/>
      <c r="O7" s="90"/>
      <c r="P7" s="91"/>
      <c r="Q7" s="91"/>
      <c r="R7" s="90"/>
      <c r="S7" s="90"/>
      <c r="T7" s="90"/>
      <c r="U7" s="77"/>
    </row>
    <row r="8" spans="1:21" ht="18">
      <c r="A8" s="162"/>
      <c r="B8" s="145" t="s">
        <v>43</v>
      </c>
      <c r="C8" s="146"/>
      <c r="D8" s="147"/>
      <c r="E8" s="70"/>
      <c r="F8" s="71">
        <v>0</v>
      </c>
      <c r="G8" s="72">
        <f>+E8</f>
        <v>0</v>
      </c>
      <c r="H8" s="46"/>
      <c r="J8" s="91"/>
      <c r="K8" s="90" t="s">
        <v>26</v>
      </c>
      <c r="L8" s="90" t="s">
        <v>44</v>
      </c>
      <c r="M8" s="90">
        <v>0.02</v>
      </c>
      <c r="N8" s="90"/>
      <c r="O8" s="90"/>
      <c r="P8" s="91"/>
      <c r="Q8" s="91"/>
      <c r="R8" s="90"/>
      <c r="S8" s="90"/>
      <c r="T8" s="90"/>
      <c r="U8" s="77"/>
    </row>
    <row r="9" spans="1:21" ht="18">
      <c r="A9" s="162"/>
      <c r="B9" s="145" t="s">
        <v>45</v>
      </c>
      <c r="C9" s="146"/>
      <c r="D9" s="147"/>
      <c r="E9" s="70"/>
      <c r="F9" s="71">
        <v>0</v>
      </c>
      <c r="G9" s="72">
        <f>+E9</f>
        <v>0</v>
      </c>
      <c r="H9" s="46"/>
      <c r="J9" s="91"/>
      <c r="K9" s="90" t="s">
        <v>26</v>
      </c>
      <c r="L9" s="90" t="s">
        <v>46</v>
      </c>
      <c r="M9" s="90">
        <v>0.02</v>
      </c>
      <c r="N9" s="90"/>
      <c r="O9" s="90"/>
      <c r="P9" s="91"/>
      <c r="Q9" s="91"/>
      <c r="R9" s="90"/>
      <c r="S9" s="90"/>
      <c r="T9" s="90"/>
      <c r="U9" s="77"/>
    </row>
    <row r="10" spans="1:21" ht="18">
      <c r="A10" s="162"/>
      <c r="B10" s="156" t="s">
        <v>47</v>
      </c>
      <c r="C10" s="156"/>
      <c r="D10" s="156"/>
      <c r="E10" s="156"/>
      <c r="F10" s="156"/>
      <c r="G10" s="73">
        <f>SUM(G6:G9)</f>
        <v>1053866</v>
      </c>
      <c r="H10" s="46"/>
      <c r="J10" s="91"/>
      <c r="K10" s="90" t="s">
        <v>26</v>
      </c>
      <c r="L10" s="90" t="s">
        <v>48</v>
      </c>
      <c r="M10" s="90">
        <v>3.5000000000000003E-2</v>
      </c>
      <c r="N10" s="90"/>
      <c r="O10" s="90"/>
      <c r="P10" s="91"/>
      <c r="Q10" s="91"/>
      <c r="R10" s="90"/>
      <c r="S10" s="90"/>
      <c r="T10" s="90"/>
      <c r="U10" s="77"/>
    </row>
    <row r="11" spans="1:21" ht="18">
      <c r="A11" s="162"/>
      <c r="B11" s="145" t="s">
        <v>49</v>
      </c>
      <c r="C11" s="146"/>
      <c r="D11" s="147"/>
      <c r="E11" s="74">
        <f>+E6</f>
        <v>1053866</v>
      </c>
      <c r="F11" s="75">
        <f>+F6</f>
        <v>0.19</v>
      </c>
      <c r="G11" s="76">
        <f>+E11*F11</f>
        <v>200234.54</v>
      </c>
      <c r="H11" s="46"/>
      <c r="J11" s="91"/>
      <c r="K11" s="90" t="s">
        <v>30</v>
      </c>
      <c r="L11" s="90" t="s">
        <v>50</v>
      </c>
      <c r="M11" s="90">
        <v>0.04</v>
      </c>
      <c r="N11" s="90"/>
      <c r="O11" s="90"/>
      <c r="P11" s="91"/>
      <c r="Q11" s="91"/>
      <c r="R11" s="90"/>
      <c r="S11" s="90"/>
      <c r="T11" s="90"/>
      <c r="U11" s="77"/>
    </row>
    <row r="12" spans="1:21" ht="18">
      <c r="A12" s="162"/>
      <c r="B12" s="145" t="s">
        <v>51</v>
      </c>
      <c r="C12" s="146"/>
      <c r="D12" s="147"/>
      <c r="E12" s="74">
        <f t="shared" ref="E12:F14" si="0">+E7</f>
        <v>0</v>
      </c>
      <c r="F12" s="75">
        <f t="shared" si="0"/>
        <v>0.19</v>
      </c>
      <c r="G12" s="76">
        <f>+E12*F12</f>
        <v>0</v>
      </c>
      <c r="H12" s="46"/>
      <c r="J12" s="91"/>
      <c r="K12" s="90" t="s">
        <v>30</v>
      </c>
      <c r="L12" s="90" t="s">
        <v>52</v>
      </c>
      <c r="M12" s="90">
        <v>3.5000000000000003E-2</v>
      </c>
      <c r="N12" s="90"/>
      <c r="O12" s="90"/>
      <c r="P12" s="91"/>
      <c r="Q12" s="91"/>
      <c r="R12" s="90"/>
      <c r="S12" s="90"/>
      <c r="T12" s="90"/>
      <c r="U12" s="77"/>
    </row>
    <row r="13" spans="1:21" ht="18">
      <c r="A13" s="162"/>
      <c r="B13" s="145" t="s">
        <v>53</v>
      </c>
      <c r="C13" s="146"/>
      <c r="D13" s="147"/>
      <c r="E13" s="74">
        <f t="shared" si="0"/>
        <v>0</v>
      </c>
      <c r="F13" s="75">
        <f t="shared" si="0"/>
        <v>0</v>
      </c>
      <c r="G13" s="76">
        <f>+E13*F13</f>
        <v>0</v>
      </c>
      <c r="H13" s="46"/>
      <c r="J13" s="91"/>
      <c r="K13" s="91"/>
      <c r="L13" s="90" t="s">
        <v>54</v>
      </c>
      <c r="M13" s="92">
        <v>0</v>
      </c>
      <c r="N13" s="90"/>
      <c r="O13" s="90"/>
      <c r="P13" s="91"/>
      <c r="Q13" s="91"/>
      <c r="R13" s="90"/>
      <c r="S13" s="90"/>
      <c r="T13" s="90"/>
    </row>
    <row r="14" spans="1:21" ht="18">
      <c r="A14" s="162"/>
      <c r="B14" s="145" t="s">
        <v>55</v>
      </c>
      <c r="C14" s="146"/>
      <c r="D14" s="147"/>
      <c r="E14" s="74">
        <f t="shared" si="0"/>
        <v>0</v>
      </c>
      <c r="F14" s="75">
        <f t="shared" si="0"/>
        <v>0</v>
      </c>
      <c r="G14" s="76">
        <f>+E14*F14</f>
        <v>0</v>
      </c>
      <c r="H14" s="46"/>
      <c r="J14" s="91"/>
      <c r="K14" s="89" t="s">
        <v>21</v>
      </c>
      <c r="L14" s="90"/>
      <c r="M14" s="92"/>
      <c r="N14" s="90"/>
      <c r="O14" s="90"/>
      <c r="P14" s="90"/>
      <c r="Q14" s="90"/>
      <c r="R14" s="90"/>
      <c r="S14" s="90"/>
      <c r="T14" s="90"/>
    </row>
    <row r="15" spans="1:21" ht="18">
      <c r="A15" s="162"/>
      <c r="B15" s="156" t="s">
        <v>56</v>
      </c>
      <c r="C15" s="156"/>
      <c r="D15" s="156"/>
      <c r="E15" s="156"/>
      <c r="F15" s="156"/>
      <c r="G15" s="73">
        <f>SUM(G11:G14)</f>
        <v>200234.54</v>
      </c>
      <c r="H15" s="46"/>
      <c r="J15" s="91"/>
      <c r="K15" s="89" t="s">
        <v>26</v>
      </c>
      <c r="L15" s="90"/>
      <c r="M15" s="92"/>
      <c r="N15" s="90"/>
      <c r="O15" s="90"/>
      <c r="P15" s="90"/>
      <c r="Q15" s="90"/>
      <c r="R15" s="90"/>
      <c r="S15" s="90"/>
      <c r="T15" s="90"/>
    </row>
    <row r="16" spans="1:21" ht="18">
      <c r="A16" s="163"/>
      <c r="B16" s="156" t="s">
        <v>57</v>
      </c>
      <c r="C16" s="156"/>
      <c r="D16" s="156"/>
      <c r="E16" s="156"/>
      <c r="F16" s="156"/>
      <c r="G16" s="73">
        <f>+G10+G15</f>
        <v>1254100.54</v>
      </c>
      <c r="H16" s="46"/>
      <c r="J16" s="91"/>
      <c r="K16" s="89" t="s">
        <v>30</v>
      </c>
      <c r="L16" s="90"/>
      <c r="M16" s="92"/>
      <c r="N16" s="90"/>
      <c r="O16" s="90"/>
      <c r="P16" s="90"/>
      <c r="Q16" s="90"/>
      <c r="R16" s="90"/>
      <c r="S16" s="90"/>
      <c r="T16" s="90"/>
    </row>
    <row r="17" spans="1:20" ht="36">
      <c r="A17" s="167" t="s">
        <v>58</v>
      </c>
      <c r="B17" s="80" t="s">
        <v>59</v>
      </c>
      <c r="C17" s="81" t="s">
        <v>60</v>
      </c>
      <c r="D17" s="81" t="s">
        <v>61</v>
      </c>
      <c r="E17" s="81" t="s">
        <v>23</v>
      </c>
      <c r="F17" s="80" t="s">
        <v>3</v>
      </c>
      <c r="G17" s="81" t="s">
        <v>62</v>
      </c>
      <c r="H17" s="46"/>
      <c r="J17" s="91"/>
      <c r="K17" s="91"/>
      <c r="L17" s="90"/>
      <c r="M17" s="92"/>
      <c r="N17" s="90"/>
      <c r="O17" s="90"/>
      <c r="P17" s="90"/>
      <c r="Q17" s="90"/>
      <c r="R17" s="90"/>
      <c r="S17" s="90"/>
      <c r="T17" s="90"/>
    </row>
    <row r="18" spans="1:20" ht="36">
      <c r="A18" s="168"/>
      <c r="B18" s="82" t="s">
        <v>63</v>
      </c>
      <c r="C18" s="83">
        <v>0</v>
      </c>
      <c r="D18" s="87" t="s">
        <v>64</v>
      </c>
      <c r="E18" s="88" t="s">
        <v>52</v>
      </c>
      <c r="F18" s="85">
        <f>+VLOOKUP(E18,L$2:$M$13,2,0)</f>
        <v>3.5000000000000003E-2</v>
      </c>
      <c r="G18" s="86">
        <f>+C18*F18</f>
        <v>0</v>
      </c>
      <c r="H18" s="46"/>
      <c r="J18" s="91"/>
      <c r="K18" s="89"/>
      <c r="L18" s="90"/>
      <c r="M18" s="92"/>
      <c r="N18" s="90"/>
      <c r="O18" s="90"/>
      <c r="P18" s="90"/>
      <c r="Q18" s="90"/>
      <c r="R18" s="90"/>
      <c r="S18" s="90"/>
      <c r="T18" s="90"/>
    </row>
    <row r="19" spans="1:20" ht="43.5" customHeight="1">
      <c r="A19" s="168"/>
      <c r="B19" s="82" t="s">
        <v>65</v>
      </c>
      <c r="C19" s="83">
        <f>+G15</f>
        <v>200234.54</v>
      </c>
      <c r="D19" s="148" t="s">
        <v>66</v>
      </c>
      <c r="E19" s="148"/>
      <c r="F19" s="66">
        <v>0.15</v>
      </c>
      <c r="G19" s="84">
        <f>+C19*F19</f>
        <v>30035.181</v>
      </c>
      <c r="H19" s="46"/>
      <c r="J19" s="46"/>
    </row>
    <row r="20" spans="1:20" ht="42.75">
      <c r="A20" s="168"/>
      <c r="B20" s="93" t="s">
        <v>59</v>
      </c>
      <c r="C20" s="94" t="s">
        <v>67</v>
      </c>
      <c r="D20" s="149" t="s">
        <v>68</v>
      </c>
      <c r="E20" s="150"/>
      <c r="F20" s="93" t="s">
        <v>3</v>
      </c>
      <c r="G20" s="94" t="s">
        <v>62</v>
      </c>
      <c r="H20" s="67" t="s">
        <v>69</v>
      </c>
      <c r="I20" s="51">
        <f>+VLOOKUP(D21,'Tarifas validar '!A$5:G425,7,0)</f>
        <v>1.06</v>
      </c>
      <c r="J20" s="52" t="s">
        <v>70</v>
      </c>
      <c r="K20" s="51">
        <f>+VLOOKUP(D21,'Tarifas validar '!A$5:Z425,8,0)</f>
        <v>10.6</v>
      </c>
    </row>
    <row r="21" spans="1:20" ht="20.25" customHeight="1">
      <c r="A21" s="168"/>
      <c r="B21" s="157" t="s">
        <v>71</v>
      </c>
      <c r="C21" s="159">
        <v>0</v>
      </c>
      <c r="D21" s="151">
        <v>6820</v>
      </c>
      <c r="E21" s="152"/>
      <c r="F21" s="55">
        <f>+VLOOKUP(D21,'Tarifas validar '!A$5:C425,3,0)</f>
        <v>10</v>
      </c>
      <c r="G21" s="143">
        <f>+(C21*F21)/1000</f>
        <v>0</v>
      </c>
      <c r="H21" s="135">
        <f>+I20*C21%</f>
        <v>0</v>
      </c>
      <c r="I21" s="135"/>
      <c r="J21" s="135">
        <f>+(K20*C21)/1000</f>
        <v>0</v>
      </c>
      <c r="K21" s="135"/>
    </row>
    <row r="22" spans="1:20" ht="63.75" customHeight="1">
      <c r="A22" s="168"/>
      <c r="B22" s="158"/>
      <c r="C22" s="160"/>
      <c r="D22" s="133" t="str">
        <f>+VLOOKUP(D21,'Tarifas validar '!A$5:C425,2,0)</f>
        <v>Actividades inmobiliarias realizadas a cambio de una retribución o por contrata</v>
      </c>
      <c r="E22" s="134"/>
      <c r="F22" s="56" t="s">
        <v>72</v>
      </c>
      <c r="G22" s="144"/>
      <c r="H22" s="135"/>
      <c r="I22" s="135"/>
      <c r="J22" s="135"/>
      <c r="K22" s="135"/>
    </row>
    <row r="23" spans="1:20" ht="29.25" customHeight="1">
      <c r="A23" s="169"/>
      <c r="B23" s="53" t="s">
        <v>16</v>
      </c>
      <c r="C23" s="54">
        <f>+G21</f>
        <v>0</v>
      </c>
      <c r="D23" s="54"/>
      <c r="E23" s="50"/>
      <c r="F23" s="57">
        <v>0.06</v>
      </c>
      <c r="G23" s="58">
        <f>+C23*F23</f>
        <v>0</v>
      </c>
      <c r="H23" s="135"/>
      <c r="I23" s="135"/>
      <c r="J23" s="135"/>
      <c r="K23" s="135"/>
    </row>
    <row r="24" spans="1:20" ht="38.25" customHeight="1" thickBot="1">
      <c r="A24" s="59"/>
      <c r="B24" s="170" t="s">
        <v>73</v>
      </c>
      <c r="C24" s="170"/>
      <c r="D24" s="170"/>
      <c r="E24" s="170"/>
      <c r="F24" s="170"/>
      <c r="G24" s="60">
        <f>+G18+G19+G21+G23</f>
        <v>30035.181</v>
      </c>
      <c r="H24" s="46"/>
      <c r="J24" s="46"/>
    </row>
    <row r="25" spans="1:20" ht="20.25">
      <c r="A25" s="61"/>
      <c r="B25" s="61"/>
      <c r="C25" s="61"/>
      <c r="D25" s="61"/>
      <c r="E25" s="61"/>
      <c r="F25" s="61"/>
      <c r="G25" s="62"/>
      <c r="H25" s="46"/>
      <c r="J25" s="46"/>
    </row>
    <row r="26" spans="1:20" ht="28.5" customHeight="1" thickBot="1">
      <c r="A26" s="130" t="s">
        <v>74</v>
      </c>
      <c r="B26" s="131"/>
      <c r="C26" s="131"/>
      <c r="D26" s="131"/>
      <c r="E26" s="131"/>
      <c r="F26" s="132"/>
      <c r="G26" s="64">
        <v>0</v>
      </c>
      <c r="H26" s="46"/>
      <c r="J26" s="46"/>
    </row>
    <row r="27" spans="1:20" ht="20.25">
      <c r="A27" s="61"/>
      <c r="B27" s="61"/>
      <c r="C27" s="61"/>
      <c r="D27" s="61"/>
      <c r="E27" s="61"/>
      <c r="F27" s="61"/>
      <c r="G27" s="62"/>
      <c r="H27" s="46"/>
      <c r="J27" s="46"/>
    </row>
    <row r="28" spans="1:20" ht="53.25" customHeight="1" thickBot="1">
      <c r="A28" s="179" t="s">
        <v>75</v>
      </c>
      <c r="B28" s="180"/>
      <c r="C28" s="180"/>
      <c r="D28" s="180"/>
      <c r="E28" s="180"/>
      <c r="F28" s="181"/>
      <c r="G28" s="63">
        <f>+G16-G24-G26</f>
        <v>1224065.3589999999</v>
      </c>
      <c r="H28" s="46"/>
      <c r="J28" s="46"/>
    </row>
    <row r="29" spans="1:20">
      <c r="H29" s="46"/>
      <c r="J29" s="46"/>
    </row>
    <row r="30" spans="1:20">
      <c r="H30" s="46"/>
      <c r="J30" s="46"/>
      <c r="K30" s="46"/>
    </row>
    <row r="31" spans="1:20">
      <c r="H31" s="48"/>
      <c r="J31" s="46"/>
    </row>
    <row r="32" spans="1:20">
      <c r="H32" s="46"/>
      <c r="J32" s="46"/>
      <c r="K32" s="46"/>
    </row>
    <row r="33" spans="8:11">
      <c r="H33" s="49"/>
      <c r="J33" s="49"/>
      <c r="K33" s="49"/>
    </row>
  </sheetData>
  <mergeCells count="30">
    <mergeCell ref="A28:F28"/>
    <mergeCell ref="G21:G22"/>
    <mergeCell ref="H21:I23"/>
    <mergeCell ref="J21:K23"/>
    <mergeCell ref="D22:E22"/>
    <mergeCell ref="B24:F24"/>
    <mergeCell ref="A26:F26"/>
    <mergeCell ref="B16:F16"/>
    <mergeCell ref="A17:A23"/>
    <mergeCell ref="D19:E19"/>
    <mergeCell ref="D20:E20"/>
    <mergeCell ref="B21:B22"/>
    <mergeCell ref="C21:C22"/>
    <mergeCell ref="D21:E21"/>
    <mergeCell ref="A5:A16"/>
    <mergeCell ref="B15:F15"/>
    <mergeCell ref="B6:D6"/>
    <mergeCell ref="B7:D7"/>
    <mergeCell ref="B8:D8"/>
    <mergeCell ref="B9:D9"/>
    <mergeCell ref="B10:F10"/>
    <mergeCell ref="B11:D11"/>
    <mergeCell ref="B12:D12"/>
    <mergeCell ref="B13:D13"/>
    <mergeCell ref="B14:D14"/>
    <mergeCell ref="B1:G1"/>
    <mergeCell ref="B2:G2"/>
    <mergeCell ref="B3:G3"/>
    <mergeCell ref="B4:G4"/>
    <mergeCell ref="B5:D5"/>
  </mergeCells>
  <dataValidations count="3">
    <dataValidation type="list" allowBlank="1" showInputMessage="1" showErrorMessage="1" sqref="F19" xr:uid="{B47AF378-8819-4FB5-98C8-1668DAE77755}">
      <formula1>"15%,0%"</formula1>
    </dataValidation>
    <dataValidation type="list" allowBlank="1" showInputMessage="1" showErrorMessage="1" sqref="F6:F9" xr:uid="{4E4B36F5-E5C4-4D0B-925C-92081FFF779D}">
      <formula1>"0%,5%,19%"</formula1>
    </dataValidation>
    <dataValidation type="list" allowBlank="1" showInputMessage="1" showErrorMessage="1" sqref="E18" xr:uid="{BE20ACBE-D56F-479B-A58E-30B021218388}">
      <formula1>INDIRECT($D$18)</formula1>
    </dataValidation>
  </dataValidations>
  <pageMargins left="0.70866141732283472" right="0.70866141732283472" top="0.74803149606299213" bottom="0.74803149606299213" header="0.31496062992125984" footer="0.31496062992125984"/>
  <pageSetup scale="45" orientation="landscape" r:id="rId1"/>
  <tableParts count="2">
    <tablePart r:id="rId2"/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EFA38F0-A780-4A88-BC6F-F308A517EE73}">
          <x14:formula1>
            <xm:f>Hoja3!$B$3:$B$6</xm:f>
          </x14:formula1>
          <xm:sqref>D18</xm:sqref>
        </x14:dataValidation>
      </x14:dataValidations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B597AC-330F-4F35-BDB2-3A43D1650D69}">
  <sheetPr>
    <pageSetUpPr fitToPage="1"/>
  </sheetPr>
  <dimension ref="A1:U33"/>
  <sheetViews>
    <sheetView zoomScale="70" zoomScaleNormal="70" zoomScaleSheetLayoutView="85" workbookViewId="0">
      <selection activeCell="E7" sqref="E7"/>
    </sheetView>
  </sheetViews>
  <sheetFormatPr defaultColWidth="10.7109375" defaultRowHeight="15"/>
  <cols>
    <col min="1" max="1" width="32.28515625" style="44" customWidth="1"/>
    <col min="2" max="2" width="29.5703125" style="44" customWidth="1"/>
    <col min="3" max="3" width="23.28515625" style="44" bestFit="1" customWidth="1"/>
    <col min="4" max="4" width="23.28515625" style="44" customWidth="1"/>
    <col min="5" max="5" width="39" style="44" customWidth="1"/>
    <col min="6" max="6" width="18.42578125" style="44" customWidth="1"/>
    <col min="7" max="7" width="26" style="47" bestFit="1" customWidth="1"/>
    <col min="8" max="8" width="20.5703125" style="44" customWidth="1"/>
    <col min="9" max="9" width="9" style="44" customWidth="1"/>
    <col min="10" max="10" width="17.7109375" style="44" customWidth="1"/>
    <col min="11" max="11" width="16" style="44" bestFit="1" customWidth="1"/>
    <col min="12" max="12" width="25.140625" style="45" bestFit="1" customWidth="1"/>
    <col min="13" max="13" width="13.28515625" style="65" bestFit="1" customWidth="1"/>
    <col min="14" max="15" width="10.7109375" style="45"/>
    <col min="16" max="17" width="18.7109375" style="45" customWidth="1"/>
    <col min="18" max="18" width="24.5703125" style="45" bestFit="1" customWidth="1"/>
    <col min="19" max="19" width="41.5703125" style="45" customWidth="1"/>
    <col min="20" max="20" width="38.85546875" style="45" bestFit="1" customWidth="1"/>
    <col min="21" max="16384" width="10.7109375" style="45"/>
  </cols>
  <sheetData>
    <row r="1" spans="1:21" ht="24" customHeight="1">
      <c r="A1" s="78" t="s">
        <v>19</v>
      </c>
      <c r="B1" s="136" t="s">
        <v>517</v>
      </c>
      <c r="C1" s="137"/>
      <c r="D1" s="137"/>
      <c r="E1" s="137"/>
      <c r="F1" s="137"/>
      <c r="G1" s="138"/>
      <c r="J1" s="89" t="s">
        <v>21</v>
      </c>
      <c r="K1" s="90" t="s">
        <v>22</v>
      </c>
      <c r="L1" s="90" t="s">
        <v>23</v>
      </c>
      <c r="M1" s="90" t="s">
        <v>24</v>
      </c>
      <c r="N1" s="90"/>
      <c r="O1" s="90"/>
      <c r="P1" s="90"/>
      <c r="Q1" s="90"/>
      <c r="R1" s="89"/>
      <c r="S1" s="89"/>
      <c r="T1" s="90"/>
      <c r="U1" s="77"/>
    </row>
    <row r="2" spans="1:21" ht="24" customHeight="1">
      <c r="A2" s="79" t="s">
        <v>25</v>
      </c>
      <c r="B2" s="139">
        <v>6022696</v>
      </c>
      <c r="C2" s="140"/>
      <c r="D2" s="140"/>
      <c r="E2" s="140"/>
      <c r="F2" s="140"/>
      <c r="G2" s="141"/>
      <c r="J2" s="89" t="s">
        <v>26</v>
      </c>
      <c r="K2" s="90" t="s">
        <v>21</v>
      </c>
      <c r="L2" s="90" t="s">
        <v>27</v>
      </c>
      <c r="M2" s="90">
        <v>1.4999999999999999E-2</v>
      </c>
      <c r="N2" s="90"/>
      <c r="O2" s="90"/>
      <c r="P2" s="89"/>
      <c r="Q2" s="89"/>
      <c r="R2" s="90"/>
      <c r="S2" s="90"/>
      <c r="T2" s="90"/>
      <c r="U2" s="77"/>
    </row>
    <row r="3" spans="1:21" ht="24" customHeight="1">
      <c r="A3" s="79" t="s">
        <v>28</v>
      </c>
      <c r="B3" s="139" t="s">
        <v>518</v>
      </c>
      <c r="C3" s="140"/>
      <c r="D3" s="140"/>
      <c r="E3" s="140"/>
      <c r="F3" s="140"/>
      <c r="G3" s="141"/>
      <c r="J3" s="89" t="s">
        <v>30</v>
      </c>
      <c r="K3" s="90" t="s">
        <v>21</v>
      </c>
      <c r="L3" s="90" t="s">
        <v>31</v>
      </c>
      <c r="M3" s="90">
        <v>2.5000000000000001E-2</v>
      </c>
      <c r="N3" s="90"/>
      <c r="O3" s="90"/>
      <c r="P3" s="89"/>
      <c r="Q3" s="89"/>
      <c r="R3" s="90"/>
      <c r="S3" s="90"/>
      <c r="T3" s="90"/>
      <c r="U3" s="77"/>
    </row>
    <row r="4" spans="1:21" ht="24" customHeight="1">
      <c r="A4" s="79" t="s">
        <v>32</v>
      </c>
      <c r="B4" s="142">
        <v>45353</v>
      </c>
      <c r="C4" s="140"/>
      <c r="D4" s="140"/>
      <c r="E4" s="140"/>
      <c r="F4" s="140"/>
      <c r="G4" s="141"/>
      <c r="J4" s="89"/>
      <c r="K4" s="90" t="s">
        <v>21</v>
      </c>
      <c r="L4" s="90" t="s">
        <v>33</v>
      </c>
      <c r="M4" s="90">
        <v>3.5000000000000003E-2</v>
      </c>
      <c r="N4" s="90"/>
      <c r="O4" s="90"/>
      <c r="P4" s="89"/>
      <c r="Q4" s="89"/>
      <c r="R4" s="90"/>
      <c r="S4" s="90"/>
      <c r="T4" s="90"/>
      <c r="U4" s="77"/>
    </row>
    <row r="5" spans="1:21" ht="36">
      <c r="A5" s="161" t="s">
        <v>34</v>
      </c>
      <c r="B5" s="164" t="s">
        <v>35</v>
      </c>
      <c r="C5" s="165"/>
      <c r="D5" s="166"/>
      <c r="E5" s="68" t="s">
        <v>36</v>
      </c>
      <c r="F5" s="69" t="s">
        <v>3</v>
      </c>
      <c r="G5" s="68" t="s">
        <v>37</v>
      </c>
      <c r="J5" s="89"/>
      <c r="K5" s="90" t="s">
        <v>26</v>
      </c>
      <c r="L5" s="90" t="s">
        <v>38</v>
      </c>
      <c r="M5" s="90">
        <v>0.04</v>
      </c>
      <c r="N5" s="90"/>
      <c r="O5" s="90"/>
      <c r="P5" s="89"/>
      <c r="Q5" s="89"/>
      <c r="R5" s="90"/>
      <c r="S5" s="90"/>
      <c r="T5" s="90"/>
      <c r="U5" s="77"/>
    </row>
    <row r="6" spans="1:21" ht="18">
      <c r="A6" s="162"/>
      <c r="B6" s="145" t="s">
        <v>39</v>
      </c>
      <c r="C6" s="146"/>
      <c r="D6" s="147"/>
      <c r="E6" s="46">
        <v>708102</v>
      </c>
      <c r="F6" s="71">
        <v>0.19</v>
      </c>
      <c r="G6" s="72">
        <f>+E6</f>
        <v>708102</v>
      </c>
      <c r="H6" s="46"/>
      <c r="J6" s="91"/>
      <c r="K6" s="90" t="s">
        <v>26</v>
      </c>
      <c r="L6" s="90">
        <v>52439818</v>
      </c>
      <c r="M6" s="90">
        <v>0.06</v>
      </c>
      <c r="N6" s="90"/>
      <c r="O6" s="90"/>
      <c r="P6" s="89"/>
      <c r="Q6" s="89"/>
      <c r="R6" s="90"/>
      <c r="S6" s="90"/>
      <c r="T6" s="90"/>
      <c r="U6" s="77"/>
    </row>
    <row r="7" spans="1:21" ht="18">
      <c r="A7" s="162"/>
      <c r="B7" s="145" t="s">
        <v>41</v>
      </c>
      <c r="C7" s="146"/>
      <c r="D7" s="147"/>
      <c r="E7" s="70">
        <v>0</v>
      </c>
      <c r="F7" s="71">
        <v>0.19</v>
      </c>
      <c r="G7" s="72">
        <f>+E7</f>
        <v>0</v>
      </c>
      <c r="H7" s="46"/>
      <c r="J7" s="91"/>
      <c r="K7" s="90" t="s">
        <v>26</v>
      </c>
      <c r="L7" s="90" t="s">
        <v>42</v>
      </c>
      <c r="M7" s="90">
        <v>0.01</v>
      </c>
      <c r="N7" s="90"/>
      <c r="O7" s="90"/>
      <c r="P7" s="91"/>
      <c r="Q7" s="91"/>
      <c r="R7" s="90"/>
      <c r="S7" s="90"/>
      <c r="T7" s="90"/>
      <c r="U7" s="77"/>
    </row>
    <row r="8" spans="1:21" ht="18">
      <c r="A8" s="162"/>
      <c r="B8" s="145" t="s">
        <v>43</v>
      </c>
      <c r="C8" s="146"/>
      <c r="D8" s="147"/>
      <c r="E8" s="70"/>
      <c r="F8" s="71">
        <v>0</v>
      </c>
      <c r="G8" s="72">
        <f>+E8</f>
        <v>0</v>
      </c>
      <c r="H8" s="46"/>
      <c r="J8" s="91"/>
      <c r="K8" s="90" t="s">
        <v>26</v>
      </c>
      <c r="L8" s="90" t="s">
        <v>44</v>
      </c>
      <c r="M8" s="90">
        <v>0.02</v>
      </c>
      <c r="N8" s="90"/>
      <c r="O8" s="90"/>
      <c r="P8" s="91"/>
      <c r="Q8" s="91"/>
      <c r="R8" s="90"/>
      <c r="S8" s="90"/>
      <c r="T8" s="90"/>
      <c r="U8" s="77"/>
    </row>
    <row r="9" spans="1:21" ht="18">
      <c r="A9" s="162"/>
      <c r="B9" s="145" t="s">
        <v>45</v>
      </c>
      <c r="C9" s="146"/>
      <c r="D9" s="147"/>
      <c r="E9" s="70"/>
      <c r="F9" s="71">
        <v>0</v>
      </c>
      <c r="G9" s="72">
        <f>+E9</f>
        <v>0</v>
      </c>
      <c r="H9" s="46"/>
      <c r="J9" s="91"/>
      <c r="K9" s="90" t="s">
        <v>26</v>
      </c>
      <c r="L9" s="90" t="s">
        <v>46</v>
      </c>
      <c r="M9" s="90">
        <v>0.02</v>
      </c>
      <c r="N9" s="90"/>
      <c r="O9" s="90"/>
      <c r="P9" s="91"/>
      <c r="Q9" s="91"/>
      <c r="R9" s="90"/>
      <c r="S9" s="90"/>
      <c r="T9" s="90"/>
      <c r="U9" s="77"/>
    </row>
    <row r="10" spans="1:21" ht="18">
      <c r="A10" s="162"/>
      <c r="B10" s="156" t="s">
        <v>47</v>
      </c>
      <c r="C10" s="156"/>
      <c r="D10" s="156"/>
      <c r="E10" s="156"/>
      <c r="F10" s="156"/>
      <c r="G10" s="73">
        <f>SUM(G6:G9)</f>
        <v>708102</v>
      </c>
      <c r="H10" s="46"/>
      <c r="J10" s="91"/>
      <c r="K10" s="90" t="s">
        <v>26</v>
      </c>
      <c r="L10" s="90" t="s">
        <v>48</v>
      </c>
      <c r="M10" s="90">
        <v>3.5000000000000003E-2</v>
      </c>
      <c r="N10" s="90"/>
      <c r="O10" s="90"/>
      <c r="P10" s="91"/>
      <c r="Q10" s="91"/>
      <c r="R10" s="90"/>
      <c r="S10" s="90"/>
      <c r="T10" s="90"/>
      <c r="U10" s="77"/>
    </row>
    <row r="11" spans="1:21" ht="18">
      <c r="A11" s="162"/>
      <c r="B11" s="145" t="s">
        <v>49</v>
      </c>
      <c r="C11" s="146"/>
      <c r="D11" s="147"/>
      <c r="E11" s="74">
        <f>+E6</f>
        <v>708102</v>
      </c>
      <c r="F11" s="75">
        <f>+F6</f>
        <v>0.19</v>
      </c>
      <c r="G11" s="76">
        <f>+E11*F11</f>
        <v>134539.38</v>
      </c>
      <c r="H11" s="46"/>
      <c r="J11" s="91"/>
      <c r="K11" s="90" t="s">
        <v>30</v>
      </c>
      <c r="L11" s="90" t="s">
        <v>50</v>
      </c>
      <c r="M11" s="90">
        <v>0.04</v>
      </c>
      <c r="N11" s="90"/>
      <c r="O11" s="90"/>
      <c r="P11" s="91"/>
      <c r="Q11" s="91"/>
      <c r="R11" s="90"/>
      <c r="S11" s="90"/>
      <c r="T11" s="90"/>
      <c r="U11" s="77"/>
    </row>
    <row r="12" spans="1:21" ht="18">
      <c r="A12" s="162"/>
      <c r="B12" s="145" t="s">
        <v>51</v>
      </c>
      <c r="C12" s="146"/>
      <c r="D12" s="147"/>
      <c r="E12" s="74">
        <f t="shared" ref="E12:F14" si="0">+E7</f>
        <v>0</v>
      </c>
      <c r="F12" s="75">
        <f t="shared" si="0"/>
        <v>0.19</v>
      </c>
      <c r="G12" s="76">
        <f>+E12*F12</f>
        <v>0</v>
      </c>
      <c r="H12" s="46"/>
      <c r="J12" s="91"/>
      <c r="K12" s="90" t="s">
        <v>30</v>
      </c>
      <c r="L12" s="90" t="s">
        <v>52</v>
      </c>
      <c r="M12" s="90">
        <v>3.5000000000000003E-2</v>
      </c>
      <c r="N12" s="90"/>
      <c r="O12" s="90"/>
      <c r="P12" s="91"/>
      <c r="Q12" s="91"/>
      <c r="R12" s="90"/>
      <c r="S12" s="90"/>
      <c r="T12" s="90"/>
      <c r="U12" s="77"/>
    </row>
    <row r="13" spans="1:21" ht="18">
      <c r="A13" s="162"/>
      <c r="B13" s="145" t="s">
        <v>53</v>
      </c>
      <c r="C13" s="146"/>
      <c r="D13" s="147"/>
      <c r="E13" s="74">
        <f t="shared" si="0"/>
        <v>0</v>
      </c>
      <c r="F13" s="75">
        <f t="shared" si="0"/>
        <v>0</v>
      </c>
      <c r="G13" s="76">
        <f>+E13*F13</f>
        <v>0</v>
      </c>
      <c r="H13" s="46"/>
      <c r="J13" s="91"/>
      <c r="K13" s="91"/>
      <c r="L13" s="90" t="s">
        <v>54</v>
      </c>
      <c r="M13" s="92">
        <v>0</v>
      </c>
      <c r="N13" s="90"/>
      <c r="O13" s="90"/>
      <c r="P13" s="91"/>
      <c r="Q13" s="91"/>
      <c r="R13" s="90"/>
      <c r="S13" s="90"/>
      <c r="T13" s="90"/>
    </row>
    <row r="14" spans="1:21" ht="18">
      <c r="A14" s="162"/>
      <c r="B14" s="145" t="s">
        <v>55</v>
      </c>
      <c r="C14" s="146"/>
      <c r="D14" s="147"/>
      <c r="E14" s="74">
        <f t="shared" si="0"/>
        <v>0</v>
      </c>
      <c r="F14" s="75">
        <f t="shared" si="0"/>
        <v>0</v>
      </c>
      <c r="G14" s="76">
        <f>+E14*F14</f>
        <v>0</v>
      </c>
      <c r="H14" s="46"/>
      <c r="J14" s="99"/>
      <c r="K14" s="89" t="s">
        <v>21</v>
      </c>
      <c r="L14" s="90"/>
      <c r="M14" s="92"/>
      <c r="N14" s="90"/>
      <c r="O14" s="90"/>
      <c r="P14" s="90"/>
      <c r="Q14" s="90"/>
      <c r="R14" s="90"/>
      <c r="S14" s="90"/>
      <c r="T14" s="90"/>
    </row>
    <row r="15" spans="1:21" ht="18">
      <c r="A15" s="162"/>
      <c r="B15" s="156" t="s">
        <v>56</v>
      </c>
      <c r="C15" s="156"/>
      <c r="D15" s="156"/>
      <c r="E15" s="156"/>
      <c r="F15" s="156"/>
      <c r="G15" s="73">
        <f>SUM(G11:G14)</f>
        <v>134539.38</v>
      </c>
      <c r="H15" s="46"/>
      <c r="J15" s="99"/>
      <c r="K15" s="89" t="s">
        <v>26</v>
      </c>
      <c r="L15" s="90"/>
      <c r="M15" s="92"/>
      <c r="N15" s="90"/>
      <c r="O15" s="90"/>
      <c r="P15" s="90"/>
      <c r="Q15" s="90"/>
      <c r="R15" s="90"/>
      <c r="S15" s="90"/>
      <c r="T15" s="90"/>
    </row>
    <row r="16" spans="1:21" ht="18">
      <c r="A16" s="163"/>
      <c r="B16" s="156" t="s">
        <v>57</v>
      </c>
      <c r="C16" s="156"/>
      <c r="D16" s="156"/>
      <c r="E16" s="156"/>
      <c r="F16" s="156"/>
      <c r="G16" s="73">
        <f>+G10+G15</f>
        <v>842641.38</v>
      </c>
      <c r="H16" s="102"/>
      <c r="J16" s="99"/>
      <c r="K16" s="89"/>
      <c r="L16" s="90"/>
      <c r="M16" s="92"/>
      <c r="N16" s="90"/>
      <c r="O16" s="90"/>
      <c r="P16" s="90"/>
      <c r="Q16" s="90"/>
      <c r="R16" s="90"/>
      <c r="S16" s="90"/>
      <c r="T16" s="90"/>
    </row>
    <row r="17" spans="1:20" ht="36">
      <c r="A17" s="167" t="s">
        <v>58</v>
      </c>
      <c r="B17" s="80" t="s">
        <v>59</v>
      </c>
      <c r="C17" s="81" t="s">
        <v>60</v>
      </c>
      <c r="D17" s="81" t="s">
        <v>61</v>
      </c>
      <c r="E17" s="81" t="s">
        <v>23</v>
      </c>
      <c r="F17" s="80" t="s">
        <v>3</v>
      </c>
      <c r="G17" s="81" t="s">
        <v>62</v>
      </c>
      <c r="H17" s="46"/>
      <c r="J17" s="99"/>
      <c r="K17" s="91"/>
      <c r="L17" s="90"/>
      <c r="M17" s="92"/>
      <c r="N17" s="90"/>
      <c r="O17" s="90"/>
      <c r="P17" s="90"/>
      <c r="Q17" s="90"/>
      <c r="R17" s="90"/>
      <c r="S17" s="90"/>
      <c r="T17" s="90"/>
    </row>
    <row r="18" spans="1:20" ht="36">
      <c r="A18" s="168"/>
      <c r="B18" s="82" t="s">
        <v>63</v>
      </c>
      <c r="C18" s="83">
        <f>+G10</f>
        <v>708102</v>
      </c>
      <c r="D18" s="87" t="s">
        <v>64</v>
      </c>
      <c r="E18" s="88" t="s">
        <v>52</v>
      </c>
      <c r="F18" s="85">
        <f>+VLOOKUP(E18,L$2:$M$13,2,0)</f>
        <v>3.5000000000000003E-2</v>
      </c>
      <c r="G18" s="86">
        <f>+C18*F18</f>
        <v>24783.570000000003</v>
      </c>
      <c r="H18" s="46"/>
      <c r="J18" s="99"/>
      <c r="K18" s="109"/>
      <c r="L18" s="90"/>
      <c r="M18" s="92"/>
      <c r="N18" s="90"/>
      <c r="O18" s="90"/>
      <c r="P18" s="90"/>
      <c r="Q18" s="90"/>
      <c r="R18" s="90"/>
      <c r="S18" s="90"/>
      <c r="T18" s="90"/>
    </row>
    <row r="19" spans="1:20" ht="43.5" customHeight="1">
      <c r="A19" s="168"/>
      <c r="B19" s="82" t="s">
        <v>65</v>
      </c>
      <c r="C19" s="83">
        <f>+G15</f>
        <v>134539.38</v>
      </c>
      <c r="D19" s="148" t="s">
        <v>66</v>
      </c>
      <c r="E19" s="148"/>
      <c r="F19" s="66">
        <v>0.15</v>
      </c>
      <c r="G19" s="84">
        <f>+C19*F19</f>
        <v>20180.906999999999</v>
      </c>
      <c r="H19" s="46"/>
      <c r="J19" s="102"/>
      <c r="K19" s="110"/>
      <c r="L19" s="111"/>
      <c r="M19" s="111"/>
    </row>
    <row r="20" spans="1:20" ht="42.75">
      <c r="A20" s="168"/>
      <c r="B20" s="93" t="s">
        <v>59</v>
      </c>
      <c r="C20" s="94" t="s">
        <v>67</v>
      </c>
      <c r="D20" s="149" t="s">
        <v>68</v>
      </c>
      <c r="E20" s="150"/>
      <c r="F20" s="93" t="s">
        <v>3</v>
      </c>
      <c r="G20" s="94" t="s">
        <v>62</v>
      </c>
      <c r="H20" s="67" t="s">
        <v>69</v>
      </c>
      <c r="I20" s="51">
        <f>+VLOOKUP(D21,'Tarifas validar '!A$5:G425,7,0)</f>
        <v>1.06</v>
      </c>
      <c r="J20" s="52" t="s">
        <v>70</v>
      </c>
      <c r="K20" s="51">
        <f>+VLOOKUP(D21,'Tarifas validar '!A$5:Z425,8,0)</f>
        <v>10.6</v>
      </c>
    </row>
    <row r="21" spans="1:20" ht="20.25" customHeight="1">
      <c r="A21" s="168"/>
      <c r="B21" s="157" t="s">
        <v>71</v>
      </c>
      <c r="C21" s="159">
        <f>+G10</f>
        <v>708102</v>
      </c>
      <c r="D21" s="151">
        <v>6820</v>
      </c>
      <c r="E21" s="152"/>
      <c r="F21" s="55">
        <f>+VLOOKUP(D21,'Tarifas validar '!A$5:C425,3,0)</f>
        <v>10</v>
      </c>
      <c r="G21" s="143">
        <f>+(C21*F21)/1000</f>
        <v>7081.02</v>
      </c>
      <c r="H21" s="135">
        <f>+I20*C21%</f>
        <v>7505.8812000000007</v>
      </c>
      <c r="I21" s="135"/>
      <c r="J21" s="135">
        <f>+(K20*C21)/1000</f>
        <v>7505.8811999999998</v>
      </c>
      <c r="K21" s="135"/>
    </row>
    <row r="22" spans="1:20" ht="63.75" customHeight="1">
      <c r="A22" s="168"/>
      <c r="B22" s="158"/>
      <c r="C22" s="160"/>
      <c r="D22" s="133" t="str">
        <f>+VLOOKUP(D21,'Tarifas validar '!A$5:C425,2,0)</f>
        <v>Actividades inmobiliarias realizadas a cambio de una retribución o por contrata</v>
      </c>
      <c r="E22" s="134"/>
      <c r="F22" s="56" t="s">
        <v>72</v>
      </c>
      <c r="G22" s="144"/>
      <c r="H22" s="135"/>
      <c r="I22" s="135"/>
      <c r="J22" s="135"/>
      <c r="K22" s="135"/>
    </row>
    <row r="23" spans="1:20" ht="29.25" customHeight="1">
      <c r="A23" s="169"/>
      <c r="B23" s="53" t="s">
        <v>16</v>
      </c>
      <c r="C23" s="54">
        <f>+G21</f>
        <v>7081.02</v>
      </c>
      <c r="D23" s="54"/>
      <c r="E23" s="50"/>
      <c r="F23" s="57">
        <v>0.06</v>
      </c>
      <c r="G23" s="58">
        <f>+C23*F23</f>
        <v>424.8612</v>
      </c>
      <c r="H23" s="135"/>
      <c r="I23" s="135"/>
      <c r="J23" s="135"/>
      <c r="K23" s="135"/>
    </row>
    <row r="24" spans="1:20" ht="38.25" customHeight="1" thickBot="1">
      <c r="A24" s="59"/>
      <c r="B24" s="170" t="s">
        <v>73</v>
      </c>
      <c r="C24" s="170"/>
      <c r="D24" s="170"/>
      <c r="E24" s="170"/>
      <c r="F24" s="170"/>
      <c r="G24" s="60">
        <f>+G18+G19+G21+G23</f>
        <v>52470.358200000002</v>
      </c>
      <c r="H24" s="46"/>
      <c r="J24" s="46"/>
    </row>
    <row r="25" spans="1:20" ht="20.25">
      <c r="A25" s="61"/>
      <c r="B25" s="61"/>
      <c r="C25" s="61"/>
      <c r="D25" s="61"/>
      <c r="E25" s="61"/>
      <c r="F25" s="61"/>
      <c r="G25" s="62"/>
      <c r="H25" s="46"/>
      <c r="J25" s="46"/>
    </row>
    <row r="26" spans="1:20" ht="28.5" customHeight="1" thickBot="1">
      <c r="A26" s="130" t="s">
        <v>74</v>
      </c>
      <c r="B26" s="131"/>
      <c r="C26" s="131"/>
      <c r="D26" s="131"/>
      <c r="E26" s="131"/>
      <c r="F26" s="132"/>
      <c r="G26" s="64">
        <v>0</v>
      </c>
      <c r="H26" s="46"/>
      <c r="J26" s="46"/>
    </row>
    <row r="27" spans="1:20" ht="20.25">
      <c r="A27" s="61"/>
      <c r="B27" s="61"/>
      <c r="C27" s="61"/>
      <c r="D27" s="61"/>
      <c r="E27" s="61"/>
      <c r="F27" s="61"/>
      <c r="G27" s="62"/>
      <c r="H27" s="46"/>
      <c r="J27" s="46"/>
    </row>
    <row r="28" spans="1:20" ht="53.25" customHeight="1" thickBot="1">
      <c r="A28" s="179" t="s">
        <v>75</v>
      </c>
      <c r="B28" s="180"/>
      <c r="C28" s="180"/>
      <c r="D28" s="180"/>
      <c r="E28" s="180"/>
      <c r="F28" s="181"/>
      <c r="G28" s="63">
        <f>+G16-G24-G26</f>
        <v>790171.02179999999</v>
      </c>
      <c r="H28" s="46"/>
      <c r="J28" s="46"/>
    </row>
    <row r="29" spans="1:20">
      <c r="H29" s="46"/>
      <c r="J29" s="46"/>
    </row>
    <row r="30" spans="1:20">
      <c r="H30" s="46"/>
      <c r="J30" s="46"/>
      <c r="K30" s="46"/>
    </row>
    <row r="31" spans="1:20">
      <c r="H31" s="48"/>
      <c r="J31" s="46"/>
    </row>
    <row r="32" spans="1:20">
      <c r="H32" s="46"/>
      <c r="J32" s="46"/>
      <c r="K32" s="46"/>
    </row>
    <row r="33" spans="8:11">
      <c r="H33" s="49"/>
      <c r="J33" s="49"/>
      <c r="K33" s="49"/>
    </row>
  </sheetData>
  <mergeCells count="30">
    <mergeCell ref="A28:F28"/>
    <mergeCell ref="G21:G22"/>
    <mergeCell ref="H21:I23"/>
    <mergeCell ref="J21:K23"/>
    <mergeCell ref="D22:E22"/>
    <mergeCell ref="B24:F24"/>
    <mergeCell ref="A26:F26"/>
    <mergeCell ref="B16:F16"/>
    <mergeCell ref="A17:A23"/>
    <mergeCell ref="D19:E19"/>
    <mergeCell ref="D20:E20"/>
    <mergeCell ref="B21:B22"/>
    <mergeCell ref="C21:C22"/>
    <mergeCell ref="D21:E21"/>
    <mergeCell ref="A5:A16"/>
    <mergeCell ref="B15:F15"/>
    <mergeCell ref="B6:D6"/>
    <mergeCell ref="B7:D7"/>
    <mergeCell ref="B8:D8"/>
    <mergeCell ref="B9:D9"/>
    <mergeCell ref="B10:F10"/>
    <mergeCell ref="B11:D11"/>
    <mergeCell ref="B12:D12"/>
    <mergeCell ref="B13:D13"/>
    <mergeCell ref="B14:D14"/>
    <mergeCell ref="B1:G1"/>
    <mergeCell ref="B2:G2"/>
    <mergeCell ref="B3:G3"/>
    <mergeCell ref="B4:G4"/>
    <mergeCell ref="B5:D5"/>
  </mergeCells>
  <dataValidations count="3">
    <dataValidation type="list" allowBlank="1" showInputMessage="1" showErrorMessage="1" sqref="F19" xr:uid="{B9D918A1-009E-4A79-881A-8AB0DF8A2C6A}">
      <formula1>"15%,0%"</formula1>
    </dataValidation>
    <dataValidation type="list" allowBlank="1" showInputMessage="1" showErrorMessage="1" sqref="F6:F9" xr:uid="{357C0F06-FF56-490D-9408-302AE48164DF}">
      <formula1>"0%,5%,19%"</formula1>
    </dataValidation>
    <dataValidation type="list" allowBlank="1" showInputMessage="1" showErrorMessage="1" sqref="E18" xr:uid="{325AF280-9FB9-452A-AA23-F21B77866AA7}">
      <formula1>INDIRECT($D$18)</formula1>
    </dataValidation>
  </dataValidations>
  <pageMargins left="0.70866141732283472" right="0.70866141732283472" top="0.74803149606299213" bottom="0.74803149606299213" header="0.31496062992125984" footer="0.31496062992125984"/>
  <pageSetup scale="48" orientation="landscape" r:id="rId1"/>
  <tableParts count="2">
    <tablePart r:id="rId2"/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90F8AC5-E60C-4CC6-8DA0-B23DF5606119}">
          <x14:formula1>
            <xm:f>Hoja3!$B$3:$B$6</xm:f>
          </x14:formula1>
          <xm:sqref>D18</xm:sqref>
        </x14:dataValidation>
      </x14:dataValidations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6E7568-19F5-4BA4-B3FE-05EC90D08932}">
  <sheetPr>
    <pageSetUpPr fitToPage="1"/>
  </sheetPr>
  <dimension ref="A1:U33"/>
  <sheetViews>
    <sheetView zoomScale="70" zoomScaleNormal="70" zoomScaleSheetLayoutView="85" workbookViewId="0">
      <selection activeCell="B5" sqref="B5:D5"/>
    </sheetView>
  </sheetViews>
  <sheetFormatPr defaultColWidth="10.7109375" defaultRowHeight="15"/>
  <cols>
    <col min="1" max="1" width="32.28515625" style="44" customWidth="1"/>
    <col min="2" max="2" width="29.5703125" style="44" customWidth="1"/>
    <col min="3" max="3" width="23.28515625" style="44" bestFit="1" customWidth="1"/>
    <col min="4" max="4" width="23.28515625" style="44" customWidth="1"/>
    <col min="5" max="5" width="39" style="44" customWidth="1"/>
    <col min="6" max="6" width="18.42578125" style="44" customWidth="1"/>
    <col min="7" max="7" width="26" style="47" bestFit="1" customWidth="1"/>
    <col min="8" max="8" width="20.5703125" style="44" customWidth="1"/>
    <col min="9" max="9" width="9" style="44" customWidth="1"/>
    <col min="10" max="10" width="17.7109375" style="44" customWidth="1"/>
    <col min="11" max="11" width="16" style="44" bestFit="1" customWidth="1"/>
    <col min="12" max="12" width="25.140625" style="45" bestFit="1" customWidth="1"/>
    <col min="13" max="13" width="13.28515625" style="65" bestFit="1" customWidth="1"/>
    <col min="14" max="15" width="10.7109375" style="45"/>
    <col min="16" max="17" width="18.7109375" style="45" customWidth="1"/>
    <col min="18" max="18" width="24.5703125" style="45" bestFit="1" customWidth="1"/>
    <col min="19" max="19" width="41.5703125" style="45" customWidth="1"/>
    <col min="20" max="20" width="38.85546875" style="45" bestFit="1" customWidth="1"/>
    <col min="21" max="16384" width="10.7109375" style="45"/>
  </cols>
  <sheetData>
    <row r="1" spans="1:21" ht="24" customHeight="1">
      <c r="A1" s="78" t="s">
        <v>19</v>
      </c>
      <c r="B1" s="136" t="s">
        <v>530</v>
      </c>
      <c r="C1" s="137"/>
      <c r="D1" s="137"/>
      <c r="E1" s="137"/>
      <c r="F1" s="137"/>
      <c r="G1" s="138"/>
      <c r="J1" s="89" t="s">
        <v>21</v>
      </c>
      <c r="K1" s="90" t="s">
        <v>22</v>
      </c>
      <c r="L1" s="90" t="s">
        <v>23</v>
      </c>
      <c r="M1" s="90" t="s">
        <v>24</v>
      </c>
      <c r="N1" s="90"/>
      <c r="O1" s="90"/>
      <c r="P1" s="90"/>
      <c r="Q1" s="90"/>
      <c r="R1" s="89"/>
      <c r="S1" s="89"/>
      <c r="T1" s="90"/>
      <c r="U1" s="77"/>
    </row>
    <row r="2" spans="1:21" ht="24" customHeight="1">
      <c r="A2" s="79" t="s">
        <v>25</v>
      </c>
      <c r="B2" s="139">
        <v>0</v>
      </c>
      <c r="C2" s="140"/>
      <c r="D2" s="140"/>
      <c r="E2" s="140"/>
      <c r="F2" s="140"/>
      <c r="G2" s="141"/>
      <c r="J2" s="89" t="s">
        <v>26</v>
      </c>
      <c r="K2" s="90" t="s">
        <v>21</v>
      </c>
      <c r="L2" s="90" t="s">
        <v>27</v>
      </c>
      <c r="M2" s="90">
        <v>1.4999999999999999E-2</v>
      </c>
      <c r="N2" s="90"/>
      <c r="O2" s="90"/>
      <c r="P2" s="89"/>
      <c r="Q2" s="89"/>
      <c r="R2" s="90"/>
      <c r="S2" s="90"/>
      <c r="T2" s="90"/>
      <c r="U2" s="77"/>
    </row>
    <row r="3" spans="1:21" ht="24" customHeight="1">
      <c r="A3" s="79" t="s">
        <v>28</v>
      </c>
      <c r="B3" s="139">
        <v>0</v>
      </c>
      <c r="C3" s="140"/>
      <c r="D3" s="140"/>
      <c r="E3" s="140"/>
      <c r="F3" s="140"/>
      <c r="G3" s="141"/>
      <c r="J3" s="89" t="s">
        <v>30</v>
      </c>
      <c r="K3" s="90" t="s">
        <v>21</v>
      </c>
      <c r="L3" s="90" t="s">
        <v>31</v>
      </c>
      <c r="M3" s="90">
        <v>2.5000000000000001E-2</v>
      </c>
      <c r="N3" s="90"/>
      <c r="O3" s="90"/>
      <c r="P3" s="89"/>
      <c r="Q3" s="89"/>
      <c r="R3" s="90"/>
      <c r="S3" s="90"/>
      <c r="T3" s="90"/>
      <c r="U3" s="77"/>
    </row>
    <row r="4" spans="1:21" ht="24" customHeight="1">
      <c r="A4" s="79" t="s">
        <v>32</v>
      </c>
      <c r="B4" s="142">
        <v>0</v>
      </c>
      <c r="C4" s="140"/>
      <c r="D4" s="140"/>
      <c r="E4" s="140"/>
      <c r="F4" s="140"/>
      <c r="G4" s="141"/>
      <c r="J4" s="89"/>
      <c r="K4" s="90" t="s">
        <v>21</v>
      </c>
      <c r="L4" s="90" t="s">
        <v>33</v>
      </c>
      <c r="M4" s="90">
        <v>3.5000000000000003E-2</v>
      </c>
      <c r="N4" s="90"/>
      <c r="O4" s="90"/>
      <c r="P4" s="89"/>
      <c r="Q4" s="89"/>
      <c r="R4" s="90"/>
      <c r="S4" s="90"/>
      <c r="T4" s="90"/>
      <c r="U4" s="77"/>
    </row>
    <row r="5" spans="1:21" ht="36">
      <c r="A5" s="161" t="s">
        <v>34</v>
      </c>
      <c r="B5" s="164" t="s">
        <v>35</v>
      </c>
      <c r="C5" s="165"/>
      <c r="D5" s="166"/>
      <c r="E5" s="68" t="s">
        <v>36</v>
      </c>
      <c r="F5" s="69" t="s">
        <v>3</v>
      </c>
      <c r="G5" s="68" t="s">
        <v>37</v>
      </c>
      <c r="J5" s="89"/>
      <c r="K5" s="90" t="s">
        <v>26</v>
      </c>
      <c r="L5" s="90" t="s">
        <v>38</v>
      </c>
      <c r="M5" s="90">
        <v>0.04</v>
      </c>
      <c r="N5" s="90"/>
      <c r="O5" s="90"/>
      <c r="P5" s="89"/>
      <c r="Q5" s="89"/>
      <c r="R5" s="90"/>
      <c r="S5" s="90"/>
      <c r="T5" s="90"/>
      <c r="U5" s="77"/>
    </row>
    <row r="6" spans="1:21" ht="18">
      <c r="A6" s="162"/>
      <c r="B6" s="145" t="s">
        <v>39</v>
      </c>
      <c r="C6" s="146"/>
      <c r="D6" s="147"/>
      <c r="E6" s="46">
        <v>2108423.5299999998</v>
      </c>
      <c r="F6" s="71">
        <v>0.19</v>
      </c>
      <c r="G6" s="72">
        <f>+E6</f>
        <v>2108423.5299999998</v>
      </c>
      <c r="H6" s="46"/>
      <c r="J6" s="91"/>
      <c r="K6" s="90" t="s">
        <v>26</v>
      </c>
      <c r="L6" s="90">
        <v>52439818</v>
      </c>
      <c r="M6" s="90">
        <v>0.06</v>
      </c>
      <c r="N6" s="90"/>
      <c r="O6" s="90"/>
      <c r="P6" s="89"/>
      <c r="Q6" s="89"/>
      <c r="R6" s="90"/>
      <c r="S6" s="90"/>
      <c r="T6" s="90"/>
      <c r="U6" s="77"/>
    </row>
    <row r="7" spans="1:21" ht="18">
      <c r="A7" s="162"/>
      <c r="B7" s="145" t="s">
        <v>41</v>
      </c>
      <c r="C7" s="146"/>
      <c r="D7" s="147"/>
      <c r="E7" s="70">
        <v>0</v>
      </c>
      <c r="F7" s="71">
        <v>0.19</v>
      </c>
      <c r="G7" s="72">
        <f>+E7</f>
        <v>0</v>
      </c>
      <c r="H7" s="46"/>
      <c r="J7" s="91"/>
      <c r="K7" s="90" t="s">
        <v>26</v>
      </c>
      <c r="L7" s="90" t="s">
        <v>42</v>
      </c>
      <c r="M7" s="90">
        <v>0.01</v>
      </c>
      <c r="N7" s="90"/>
      <c r="O7" s="90"/>
      <c r="P7" s="91"/>
      <c r="Q7" s="91"/>
      <c r="R7" s="90"/>
      <c r="S7" s="90"/>
      <c r="T7" s="90"/>
      <c r="U7" s="77"/>
    </row>
    <row r="8" spans="1:21" ht="18">
      <c r="A8" s="162"/>
      <c r="B8" s="145" t="s">
        <v>43</v>
      </c>
      <c r="C8" s="146"/>
      <c r="D8" s="147"/>
      <c r="E8" s="70"/>
      <c r="F8" s="71">
        <v>0</v>
      </c>
      <c r="G8" s="72">
        <f>+E8</f>
        <v>0</v>
      </c>
      <c r="H8" s="46"/>
      <c r="J8" s="91"/>
      <c r="K8" s="90" t="s">
        <v>26</v>
      </c>
      <c r="L8" s="90" t="s">
        <v>44</v>
      </c>
      <c r="M8" s="90">
        <v>0.02</v>
      </c>
      <c r="N8" s="90"/>
      <c r="O8" s="90"/>
      <c r="P8" s="91"/>
      <c r="Q8" s="91"/>
      <c r="R8" s="90"/>
      <c r="S8" s="90"/>
      <c r="T8" s="90"/>
      <c r="U8" s="77"/>
    </row>
    <row r="9" spans="1:21" ht="18">
      <c r="A9" s="162"/>
      <c r="B9" s="145" t="s">
        <v>45</v>
      </c>
      <c r="C9" s="146"/>
      <c r="D9" s="147"/>
      <c r="E9" s="70"/>
      <c r="F9" s="71">
        <v>0</v>
      </c>
      <c r="G9" s="72">
        <f>+E9</f>
        <v>0</v>
      </c>
      <c r="H9" s="46"/>
      <c r="J9" s="91"/>
      <c r="K9" s="90" t="s">
        <v>26</v>
      </c>
      <c r="L9" s="90" t="s">
        <v>46</v>
      </c>
      <c r="M9" s="90">
        <v>0.02</v>
      </c>
      <c r="N9" s="90"/>
      <c r="O9" s="90"/>
      <c r="P9" s="91"/>
      <c r="Q9" s="91"/>
      <c r="R9" s="90"/>
      <c r="S9" s="90"/>
      <c r="T9" s="90"/>
      <c r="U9" s="77"/>
    </row>
    <row r="10" spans="1:21" ht="18">
      <c r="A10" s="162"/>
      <c r="B10" s="156" t="s">
        <v>47</v>
      </c>
      <c r="C10" s="156"/>
      <c r="D10" s="156"/>
      <c r="E10" s="156"/>
      <c r="F10" s="156"/>
      <c r="G10" s="73">
        <f>SUM(G6:G9)</f>
        <v>2108423.5299999998</v>
      </c>
      <c r="H10" s="46"/>
      <c r="J10" s="91"/>
      <c r="K10" s="90" t="s">
        <v>26</v>
      </c>
      <c r="L10" s="90" t="s">
        <v>48</v>
      </c>
      <c r="M10" s="90">
        <v>3.5000000000000003E-2</v>
      </c>
      <c r="N10" s="90"/>
      <c r="O10" s="90"/>
      <c r="P10" s="91"/>
      <c r="Q10" s="91"/>
      <c r="R10" s="90"/>
      <c r="S10" s="90"/>
      <c r="T10" s="90"/>
      <c r="U10" s="77"/>
    </row>
    <row r="11" spans="1:21" ht="18">
      <c r="A11" s="162"/>
      <c r="B11" s="145" t="s">
        <v>49</v>
      </c>
      <c r="C11" s="146"/>
      <c r="D11" s="147"/>
      <c r="E11" s="74">
        <f>+E6</f>
        <v>2108423.5299999998</v>
      </c>
      <c r="F11" s="75">
        <f>+F6</f>
        <v>0.19</v>
      </c>
      <c r="G11" s="76">
        <f>+E11*F11</f>
        <v>400600.47069999995</v>
      </c>
      <c r="H11" s="46"/>
      <c r="J11" s="91"/>
      <c r="K11" s="90" t="s">
        <v>30</v>
      </c>
      <c r="L11" s="90" t="s">
        <v>50</v>
      </c>
      <c r="M11" s="90">
        <v>0.04</v>
      </c>
      <c r="N11" s="90"/>
      <c r="O11" s="90"/>
      <c r="P11" s="91"/>
      <c r="Q11" s="91"/>
      <c r="R11" s="90"/>
      <c r="S11" s="90"/>
      <c r="T11" s="90"/>
      <c r="U11" s="77"/>
    </row>
    <row r="12" spans="1:21" ht="18">
      <c r="A12" s="162"/>
      <c r="B12" s="145" t="s">
        <v>51</v>
      </c>
      <c r="C12" s="146"/>
      <c r="D12" s="147"/>
      <c r="E12" s="74">
        <f t="shared" ref="E12:F14" si="0">+E7</f>
        <v>0</v>
      </c>
      <c r="F12" s="75">
        <f t="shared" si="0"/>
        <v>0.19</v>
      </c>
      <c r="G12" s="76">
        <f>+E12*F12</f>
        <v>0</v>
      </c>
      <c r="H12" s="46"/>
      <c r="J12" s="91"/>
      <c r="K12" s="90" t="s">
        <v>30</v>
      </c>
      <c r="L12" s="90" t="s">
        <v>52</v>
      </c>
      <c r="M12" s="90">
        <v>3.5000000000000003E-2</v>
      </c>
      <c r="N12" s="90"/>
      <c r="O12" s="90"/>
      <c r="P12" s="91"/>
      <c r="Q12" s="91"/>
      <c r="R12" s="90"/>
      <c r="S12" s="90"/>
      <c r="T12" s="90"/>
      <c r="U12" s="77"/>
    </row>
    <row r="13" spans="1:21" ht="18">
      <c r="A13" s="162"/>
      <c r="B13" s="145" t="s">
        <v>53</v>
      </c>
      <c r="C13" s="146"/>
      <c r="D13" s="147"/>
      <c r="E13" s="74">
        <f t="shared" si="0"/>
        <v>0</v>
      </c>
      <c r="F13" s="75">
        <f t="shared" si="0"/>
        <v>0</v>
      </c>
      <c r="G13" s="76">
        <f>+E13*F13</f>
        <v>0</v>
      </c>
      <c r="H13" s="46"/>
      <c r="J13" s="91"/>
      <c r="K13" s="91"/>
      <c r="L13" s="90" t="s">
        <v>54</v>
      </c>
      <c r="M13" s="92">
        <v>0</v>
      </c>
      <c r="N13" s="90"/>
      <c r="O13" s="90"/>
      <c r="P13" s="91"/>
      <c r="Q13" s="91"/>
      <c r="R13" s="90"/>
      <c r="S13" s="90"/>
      <c r="T13" s="90"/>
    </row>
    <row r="14" spans="1:21" ht="18">
      <c r="A14" s="162"/>
      <c r="B14" s="145" t="s">
        <v>55</v>
      </c>
      <c r="C14" s="146"/>
      <c r="D14" s="147"/>
      <c r="E14" s="74">
        <f t="shared" si="0"/>
        <v>0</v>
      </c>
      <c r="F14" s="75">
        <f t="shared" si="0"/>
        <v>0</v>
      </c>
      <c r="G14" s="76">
        <f>+E14*F14</f>
        <v>0</v>
      </c>
      <c r="H14" s="46"/>
      <c r="J14" s="99"/>
      <c r="K14" s="89" t="s">
        <v>21</v>
      </c>
      <c r="L14" s="90"/>
      <c r="M14" s="92"/>
      <c r="N14" s="90"/>
      <c r="O14" s="90"/>
      <c r="P14" s="90"/>
      <c r="Q14" s="90"/>
      <c r="R14" s="90"/>
      <c r="S14" s="90"/>
      <c r="T14" s="90"/>
    </row>
    <row r="15" spans="1:21" ht="18">
      <c r="A15" s="162"/>
      <c r="B15" s="156" t="s">
        <v>56</v>
      </c>
      <c r="C15" s="156"/>
      <c r="D15" s="156"/>
      <c r="E15" s="156"/>
      <c r="F15" s="156"/>
      <c r="G15" s="73">
        <f>SUM(G11:G14)</f>
        <v>400600.47069999995</v>
      </c>
      <c r="H15" s="46"/>
      <c r="J15" s="99"/>
      <c r="K15" s="89" t="s">
        <v>26</v>
      </c>
      <c r="L15" s="90"/>
      <c r="M15" s="92"/>
      <c r="N15" s="90"/>
      <c r="O15" s="90"/>
      <c r="P15" s="90"/>
      <c r="Q15" s="90"/>
      <c r="R15" s="90"/>
      <c r="S15" s="90"/>
      <c r="T15" s="90"/>
    </row>
    <row r="16" spans="1:21" ht="18">
      <c r="A16" s="163"/>
      <c r="B16" s="156" t="s">
        <v>57</v>
      </c>
      <c r="C16" s="156"/>
      <c r="D16" s="156"/>
      <c r="E16" s="156"/>
      <c r="F16" s="156"/>
      <c r="G16" s="73">
        <f>+G10+G15</f>
        <v>2509024.0006999997</v>
      </c>
      <c r="H16" s="102"/>
      <c r="J16" s="99"/>
      <c r="K16" s="89"/>
      <c r="L16" s="90"/>
      <c r="M16" s="92"/>
      <c r="N16" s="90"/>
      <c r="O16" s="90"/>
      <c r="P16" s="90"/>
      <c r="Q16" s="90"/>
      <c r="R16" s="90"/>
      <c r="S16" s="90"/>
      <c r="T16" s="90"/>
    </row>
    <row r="17" spans="1:20" ht="36">
      <c r="A17" s="167" t="s">
        <v>58</v>
      </c>
      <c r="B17" s="80" t="s">
        <v>59</v>
      </c>
      <c r="C17" s="81" t="s">
        <v>60</v>
      </c>
      <c r="D17" s="81" t="s">
        <v>61</v>
      </c>
      <c r="E17" s="81" t="s">
        <v>23</v>
      </c>
      <c r="F17" s="80" t="s">
        <v>3</v>
      </c>
      <c r="G17" s="81" t="s">
        <v>62</v>
      </c>
      <c r="H17" s="46"/>
      <c r="J17" s="99"/>
      <c r="K17" s="91"/>
      <c r="L17" s="90"/>
      <c r="M17" s="92"/>
      <c r="N17" s="90"/>
      <c r="O17" s="90"/>
      <c r="P17" s="90"/>
      <c r="Q17" s="90"/>
      <c r="R17" s="90"/>
      <c r="S17" s="90"/>
      <c r="T17" s="90"/>
    </row>
    <row r="18" spans="1:20" ht="36">
      <c r="A18" s="168"/>
      <c r="B18" s="82" t="s">
        <v>63</v>
      </c>
      <c r="C18" s="83">
        <f>+G10</f>
        <v>2108423.5299999998</v>
      </c>
      <c r="D18" s="87" t="s">
        <v>64</v>
      </c>
      <c r="E18" s="88" t="s">
        <v>52</v>
      </c>
      <c r="F18" s="85">
        <f>+VLOOKUP(E18,L$2:$M$13,2,0)</f>
        <v>3.5000000000000003E-2</v>
      </c>
      <c r="G18" s="86">
        <f>+C18*F18</f>
        <v>73794.823550000001</v>
      </c>
      <c r="H18" s="46"/>
      <c r="J18" s="99"/>
      <c r="K18" s="109"/>
      <c r="L18" s="90"/>
      <c r="M18" s="92"/>
      <c r="N18" s="90"/>
      <c r="O18" s="90"/>
      <c r="P18" s="90"/>
      <c r="Q18" s="90"/>
      <c r="R18" s="90"/>
      <c r="S18" s="90"/>
      <c r="T18" s="90"/>
    </row>
    <row r="19" spans="1:20" ht="43.5" customHeight="1">
      <c r="A19" s="168"/>
      <c r="B19" s="82" t="s">
        <v>65</v>
      </c>
      <c r="C19" s="83">
        <f>+G15</f>
        <v>400600.47069999995</v>
      </c>
      <c r="D19" s="148" t="s">
        <v>66</v>
      </c>
      <c r="E19" s="148"/>
      <c r="F19" s="66">
        <v>0.15</v>
      </c>
      <c r="G19" s="84">
        <f>+C19*F19</f>
        <v>60090.070604999986</v>
      </c>
      <c r="H19" s="46"/>
      <c r="J19" s="102"/>
      <c r="K19" s="110"/>
      <c r="L19" s="111"/>
      <c r="M19" s="111"/>
    </row>
    <row r="20" spans="1:20" ht="42.75">
      <c r="A20" s="168"/>
      <c r="B20" s="93" t="s">
        <v>59</v>
      </c>
      <c r="C20" s="94" t="s">
        <v>67</v>
      </c>
      <c r="D20" s="149" t="s">
        <v>68</v>
      </c>
      <c r="E20" s="150"/>
      <c r="F20" s="93" t="s">
        <v>3</v>
      </c>
      <c r="G20" s="94" t="s">
        <v>62</v>
      </c>
      <c r="H20" s="67" t="s">
        <v>69</v>
      </c>
      <c r="I20" s="51">
        <f>+VLOOKUP(D21,'Tarifas validar '!A$5:G425,7,0)</f>
        <v>1.06</v>
      </c>
      <c r="J20" s="52" t="s">
        <v>70</v>
      </c>
      <c r="K20" s="51">
        <f>+VLOOKUP(D21,'Tarifas validar '!A$5:Z425,8,0)</f>
        <v>10.6</v>
      </c>
    </row>
    <row r="21" spans="1:20" ht="20.25" customHeight="1">
      <c r="A21" s="168"/>
      <c r="B21" s="157" t="s">
        <v>71</v>
      </c>
      <c r="C21" s="159">
        <f>+G10</f>
        <v>2108423.5299999998</v>
      </c>
      <c r="D21" s="151">
        <v>6820</v>
      </c>
      <c r="E21" s="152"/>
      <c r="F21" s="55">
        <f>+VLOOKUP(D21,'Tarifas validar '!A$5:C425,3,0)</f>
        <v>10</v>
      </c>
      <c r="G21" s="143">
        <f>+(C21*F21)/1000</f>
        <v>21084.235299999997</v>
      </c>
      <c r="H21" s="135">
        <f>+I20*C21%</f>
        <v>22349.289417999997</v>
      </c>
      <c r="I21" s="135"/>
      <c r="J21" s="135">
        <f>+(K20*C21)/1000</f>
        <v>22349.289417999997</v>
      </c>
      <c r="K21" s="135"/>
    </row>
    <row r="22" spans="1:20" ht="63.75" customHeight="1">
      <c r="A22" s="168"/>
      <c r="B22" s="158"/>
      <c r="C22" s="160"/>
      <c r="D22" s="133" t="str">
        <f>+VLOOKUP(D21,'Tarifas validar '!A$5:C425,2,0)</f>
        <v>Actividades inmobiliarias realizadas a cambio de una retribución o por contrata</v>
      </c>
      <c r="E22" s="134"/>
      <c r="F22" s="56" t="s">
        <v>72</v>
      </c>
      <c r="G22" s="144"/>
      <c r="H22" s="135"/>
      <c r="I22" s="135"/>
      <c r="J22" s="135"/>
      <c r="K22" s="135"/>
    </row>
    <row r="23" spans="1:20" ht="29.25" customHeight="1">
      <c r="A23" s="169"/>
      <c r="B23" s="53" t="s">
        <v>16</v>
      </c>
      <c r="C23" s="54">
        <f>+G21</f>
        <v>21084.235299999997</v>
      </c>
      <c r="D23" s="54"/>
      <c r="E23" s="50"/>
      <c r="F23" s="57">
        <v>0.06</v>
      </c>
      <c r="G23" s="58">
        <f>+C23*F23</f>
        <v>1265.0541179999998</v>
      </c>
      <c r="H23" s="135"/>
      <c r="I23" s="135"/>
      <c r="J23" s="135"/>
      <c r="K23" s="135"/>
    </row>
    <row r="24" spans="1:20" ht="38.25" customHeight="1" thickBot="1">
      <c r="A24" s="59"/>
      <c r="B24" s="170" t="s">
        <v>73</v>
      </c>
      <c r="C24" s="170"/>
      <c r="D24" s="170"/>
      <c r="E24" s="170"/>
      <c r="F24" s="170"/>
      <c r="G24" s="60">
        <f>+G18+G19+G21+G23</f>
        <v>156234.18357299999</v>
      </c>
      <c r="H24" s="46"/>
      <c r="J24" s="46"/>
    </row>
    <row r="25" spans="1:20" ht="20.25">
      <c r="A25" s="61"/>
      <c r="B25" s="61"/>
      <c r="C25" s="61"/>
      <c r="D25" s="61"/>
      <c r="E25" s="61"/>
      <c r="F25" s="61"/>
      <c r="G25" s="62"/>
      <c r="H25" s="46"/>
      <c r="J25" s="46"/>
    </row>
    <row r="26" spans="1:20" ht="28.5" customHeight="1" thickBot="1">
      <c r="A26" s="130" t="s">
        <v>74</v>
      </c>
      <c r="B26" s="131"/>
      <c r="C26" s="131"/>
      <c r="D26" s="131"/>
      <c r="E26" s="131"/>
      <c r="F26" s="132"/>
      <c r="G26" s="64">
        <v>0</v>
      </c>
      <c r="H26" s="46"/>
      <c r="J26" s="46"/>
    </row>
    <row r="27" spans="1:20" ht="20.25">
      <c r="A27" s="61"/>
      <c r="B27" s="61"/>
      <c r="C27" s="61"/>
      <c r="D27" s="61"/>
      <c r="E27" s="61"/>
      <c r="F27" s="61"/>
      <c r="G27" s="62"/>
      <c r="H27" s="46"/>
      <c r="J27" s="46"/>
    </row>
    <row r="28" spans="1:20" ht="53.25" customHeight="1" thickBot="1">
      <c r="A28" s="179" t="s">
        <v>75</v>
      </c>
      <c r="B28" s="180"/>
      <c r="C28" s="180"/>
      <c r="D28" s="180"/>
      <c r="E28" s="180"/>
      <c r="F28" s="181"/>
      <c r="G28" s="63">
        <f>+G16-G24-G26</f>
        <v>2352789.8171269996</v>
      </c>
      <c r="H28" s="46"/>
      <c r="J28" s="46"/>
    </row>
    <row r="29" spans="1:20">
      <c r="H29" s="46"/>
      <c r="J29" s="46"/>
    </row>
    <row r="30" spans="1:20">
      <c r="H30" s="46"/>
      <c r="J30" s="46"/>
      <c r="K30" s="46"/>
    </row>
    <row r="31" spans="1:20">
      <c r="H31" s="48"/>
      <c r="J31" s="46"/>
    </row>
    <row r="32" spans="1:20">
      <c r="H32" s="46"/>
      <c r="J32" s="46"/>
      <c r="K32" s="46"/>
    </row>
    <row r="33" spans="8:11">
      <c r="H33" s="49"/>
      <c r="J33" s="49"/>
      <c r="K33" s="49"/>
    </row>
  </sheetData>
  <mergeCells count="30">
    <mergeCell ref="A28:F28"/>
    <mergeCell ref="G21:G22"/>
    <mergeCell ref="H21:I23"/>
    <mergeCell ref="J21:K23"/>
    <mergeCell ref="D22:E22"/>
    <mergeCell ref="B24:F24"/>
    <mergeCell ref="A26:F26"/>
    <mergeCell ref="B16:F16"/>
    <mergeCell ref="A17:A23"/>
    <mergeCell ref="D19:E19"/>
    <mergeCell ref="D20:E20"/>
    <mergeCell ref="B21:B22"/>
    <mergeCell ref="C21:C22"/>
    <mergeCell ref="D21:E21"/>
    <mergeCell ref="A5:A16"/>
    <mergeCell ref="B15:F15"/>
    <mergeCell ref="B6:D6"/>
    <mergeCell ref="B7:D7"/>
    <mergeCell ref="B8:D8"/>
    <mergeCell ref="B9:D9"/>
    <mergeCell ref="B10:F10"/>
    <mergeCell ref="B11:D11"/>
    <mergeCell ref="B12:D12"/>
    <mergeCell ref="B13:D13"/>
    <mergeCell ref="B14:D14"/>
    <mergeCell ref="B1:G1"/>
    <mergeCell ref="B2:G2"/>
    <mergeCell ref="B3:G3"/>
    <mergeCell ref="B4:G4"/>
    <mergeCell ref="B5:D5"/>
  </mergeCells>
  <dataValidations count="3">
    <dataValidation type="list" allowBlank="1" showInputMessage="1" showErrorMessage="1" sqref="E18" xr:uid="{147AC798-45DF-480F-AF99-51B1ACE31499}">
      <formula1>INDIRECT($D$18)</formula1>
    </dataValidation>
    <dataValidation type="list" allowBlank="1" showInputMessage="1" showErrorMessage="1" sqref="F6:F9" xr:uid="{EF2FC44E-0A4E-4F66-A56A-005D5AA4AE84}">
      <formula1>"0%,5%,19%"</formula1>
    </dataValidation>
    <dataValidation type="list" allowBlank="1" showInputMessage="1" showErrorMessage="1" sqref="F19" xr:uid="{9DDA3DA4-0D7E-47DF-B2A2-5CDC572CCC6F}">
      <formula1>"15%,0%"</formula1>
    </dataValidation>
  </dataValidations>
  <pageMargins left="0.70866141732283472" right="0.70866141732283472" top="0.74803149606299213" bottom="0.74803149606299213" header="0.31496062992125984" footer="0.31496062992125984"/>
  <pageSetup scale="48" orientation="landscape" r:id="rId1"/>
  <tableParts count="2">
    <tablePart r:id="rId2"/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D432556-D7F7-4DE4-A396-2CCD06DCA631}">
          <x14:formula1>
            <xm:f>Hoja3!$B$3:$B$6</xm:f>
          </x14:formula1>
          <xm:sqref>D18</xm:sqref>
        </x14:dataValidation>
      </x14:dataValidations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09E4D0-209C-4796-8252-82D0213D3AE2}">
  <sheetPr>
    <pageSetUpPr fitToPage="1"/>
  </sheetPr>
  <dimension ref="A1:U33"/>
  <sheetViews>
    <sheetView zoomScale="70" zoomScaleNormal="70" zoomScaleSheetLayoutView="85" workbookViewId="0">
      <selection activeCell="H21" sqref="H21:I23"/>
    </sheetView>
  </sheetViews>
  <sheetFormatPr defaultColWidth="10.7109375" defaultRowHeight="15"/>
  <cols>
    <col min="1" max="1" width="32.28515625" style="44" customWidth="1"/>
    <col min="2" max="2" width="29.5703125" style="44" customWidth="1"/>
    <col min="3" max="3" width="23.28515625" style="44" bestFit="1" customWidth="1"/>
    <col min="4" max="4" width="23.28515625" style="44" customWidth="1"/>
    <col min="5" max="5" width="39" style="44" customWidth="1"/>
    <col min="6" max="6" width="18.42578125" style="44" customWidth="1"/>
    <col min="7" max="7" width="26" style="47" bestFit="1" customWidth="1"/>
    <col min="8" max="8" width="20.5703125" style="44" customWidth="1"/>
    <col min="9" max="9" width="9" style="44" customWidth="1"/>
    <col min="10" max="10" width="17.7109375" style="44" customWidth="1"/>
    <col min="11" max="11" width="16" style="44" bestFit="1" customWidth="1"/>
    <col min="12" max="12" width="25.140625" style="45" bestFit="1" customWidth="1"/>
    <col min="13" max="13" width="13.28515625" style="65" bestFit="1" customWidth="1"/>
    <col min="14" max="15" width="10.7109375" style="45"/>
    <col min="16" max="17" width="18.7109375" style="45" customWidth="1"/>
    <col min="18" max="18" width="24.5703125" style="45" bestFit="1" customWidth="1"/>
    <col min="19" max="19" width="41.5703125" style="45" customWidth="1"/>
    <col min="20" max="20" width="38.85546875" style="45" bestFit="1" customWidth="1"/>
    <col min="21" max="16384" width="10.7109375" style="45"/>
  </cols>
  <sheetData>
    <row r="1" spans="1:21" ht="24" customHeight="1">
      <c r="A1" s="78" t="s">
        <v>19</v>
      </c>
      <c r="B1" s="136" t="s">
        <v>531</v>
      </c>
      <c r="C1" s="137"/>
      <c r="D1" s="137"/>
      <c r="E1" s="137"/>
      <c r="F1" s="137"/>
      <c r="G1" s="138"/>
      <c r="J1" s="89" t="s">
        <v>21</v>
      </c>
      <c r="K1" s="90" t="s">
        <v>22</v>
      </c>
      <c r="L1" s="90" t="s">
        <v>23</v>
      </c>
      <c r="M1" s="90" t="s">
        <v>24</v>
      </c>
      <c r="N1" s="90"/>
      <c r="O1" s="90"/>
      <c r="P1" s="90"/>
      <c r="Q1" s="90"/>
      <c r="R1" s="89"/>
      <c r="S1" s="89"/>
      <c r="T1" s="90"/>
      <c r="U1" s="77"/>
    </row>
    <row r="2" spans="1:21" ht="24" customHeight="1">
      <c r="A2" s="79" t="s">
        <v>25</v>
      </c>
      <c r="B2" s="139">
        <v>0</v>
      </c>
      <c r="C2" s="140"/>
      <c r="D2" s="140"/>
      <c r="E2" s="140"/>
      <c r="F2" s="140"/>
      <c r="G2" s="141"/>
      <c r="J2" s="89" t="s">
        <v>26</v>
      </c>
      <c r="K2" s="90" t="s">
        <v>21</v>
      </c>
      <c r="L2" s="90" t="s">
        <v>27</v>
      </c>
      <c r="M2" s="90">
        <v>1.4999999999999999E-2</v>
      </c>
      <c r="N2" s="90"/>
      <c r="O2" s="90"/>
      <c r="P2" s="89"/>
      <c r="Q2" s="89"/>
      <c r="R2" s="90"/>
      <c r="S2" s="90"/>
      <c r="T2" s="90"/>
      <c r="U2" s="77"/>
    </row>
    <row r="3" spans="1:21" ht="24" customHeight="1">
      <c r="A3" s="79" t="s">
        <v>28</v>
      </c>
      <c r="B3" s="139">
        <v>0</v>
      </c>
      <c r="C3" s="140"/>
      <c r="D3" s="140"/>
      <c r="E3" s="140"/>
      <c r="F3" s="140"/>
      <c r="G3" s="141"/>
      <c r="J3" s="89" t="s">
        <v>30</v>
      </c>
      <c r="K3" s="90" t="s">
        <v>21</v>
      </c>
      <c r="L3" s="90" t="s">
        <v>31</v>
      </c>
      <c r="M3" s="90">
        <v>2.5000000000000001E-2</v>
      </c>
      <c r="N3" s="90"/>
      <c r="O3" s="90"/>
      <c r="P3" s="89"/>
      <c r="Q3" s="89"/>
      <c r="R3" s="90"/>
      <c r="S3" s="90"/>
      <c r="T3" s="90"/>
      <c r="U3" s="77"/>
    </row>
    <row r="4" spans="1:21" ht="24" customHeight="1">
      <c r="A4" s="79" t="s">
        <v>32</v>
      </c>
      <c r="B4" s="142">
        <v>0</v>
      </c>
      <c r="C4" s="140"/>
      <c r="D4" s="140"/>
      <c r="E4" s="140"/>
      <c r="F4" s="140"/>
      <c r="G4" s="141"/>
      <c r="J4" s="89"/>
      <c r="K4" s="90" t="s">
        <v>21</v>
      </c>
      <c r="L4" s="90" t="s">
        <v>33</v>
      </c>
      <c r="M4" s="90">
        <v>3.5000000000000003E-2</v>
      </c>
      <c r="N4" s="90"/>
      <c r="O4" s="90"/>
      <c r="P4" s="89"/>
      <c r="Q4" s="89"/>
      <c r="R4" s="90"/>
      <c r="S4" s="90"/>
      <c r="T4" s="90"/>
      <c r="U4" s="77"/>
    </row>
    <row r="5" spans="1:21" ht="36">
      <c r="A5" s="161" t="s">
        <v>34</v>
      </c>
      <c r="B5" s="164" t="s">
        <v>35</v>
      </c>
      <c r="C5" s="165"/>
      <c r="D5" s="166"/>
      <c r="E5" s="68" t="s">
        <v>36</v>
      </c>
      <c r="F5" s="69" t="s">
        <v>3</v>
      </c>
      <c r="G5" s="68" t="s">
        <v>37</v>
      </c>
      <c r="J5" s="89"/>
      <c r="K5" s="90" t="s">
        <v>26</v>
      </c>
      <c r="L5" s="90" t="s">
        <v>38</v>
      </c>
      <c r="M5" s="90">
        <v>0.04</v>
      </c>
      <c r="N5" s="90"/>
      <c r="O5" s="90"/>
      <c r="P5" s="89"/>
      <c r="Q5" s="89"/>
      <c r="R5" s="90"/>
      <c r="S5" s="90"/>
      <c r="T5" s="90"/>
      <c r="U5" s="77"/>
    </row>
    <row r="6" spans="1:21" ht="18">
      <c r="A6" s="162"/>
      <c r="B6" s="145" t="s">
        <v>39</v>
      </c>
      <c r="C6" s="146"/>
      <c r="D6" s="147"/>
      <c r="E6" s="46">
        <v>804796.64</v>
      </c>
      <c r="F6" s="71">
        <v>0.19</v>
      </c>
      <c r="G6" s="72">
        <f>+E6</f>
        <v>804796.64</v>
      </c>
      <c r="H6" s="46"/>
      <c r="J6" s="91"/>
      <c r="K6" s="90" t="s">
        <v>26</v>
      </c>
      <c r="L6" s="90">
        <v>52439818</v>
      </c>
      <c r="M6" s="90">
        <v>0.06</v>
      </c>
      <c r="N6" s="90"/>
      <c r="O6" s="90"/>
      <c r="P6" s="89"/>
      <c r="Q6" s="89"/>
      <c r="R6" s="90"/>
      <c r="S6" s="90"/>
      <c r="T6" s="90"/>
      <c r="U6" s="77"/>
    </row>
    <row r="7" spans="1:21" ht="18">
      <c r="A7" s="162"/>
      <c r="B7" s="145" t="s">
        <v>41</v>
      </c>
      <c r="C7" s="146"/>
      <c r="D7" s="147"/>
      <c r="E7" s="70">
        <v>0</v>
      </c>
      <c r="F7" s="71">
        <v>0.19</v>
      </c>
      <c r="G7" s="72">
        <f>+E7</f>
        <v>0</v>
      </c>
      <c r="H7" s="46"/>
      <c r="J7" s="91"/>
      <c r="K7" s="90" t="s">
        <v>26</v>
      </c>
      <c r="L7" s="90" t="s">
        <v>42</v>
      </c>
      <c r="M7" s="90">
        <v>0.01</v>
      </c>
      <c r="N7" s="90"/>
      <c r="O7" s="90"/>
      <c r="P7" s="91"/>
      <c r="Q7" s="91"/>
      <c r="R7" s="90"/>
      <c r="S7" s="90"/>
      <c r="T7" s="90"/>
      <c r="U7" s="77"/>
    </row>
    <row r="8" spans="1:21" ht="18">
      <c r="A8" s="162"/>
      <c r="B8" s="145" t="s">
        <v>43</v>
      </c>
      <c r="C8" s="146"/>
      <c r="D8" s="147"/>
      <c r="E8" s="70"/>
      <c r="F8" s="71">
        <v>0</v>
      </c>
      <c r="G8" s="72">
        <f>+E8</f>
        <v>0</v>
      </c>
      <c r="H8" s="46"/>
      <c r="J8" s="91"/>
      <c r="K8" s="90" t="s">
        <v>26</v>
      </c>
      <c r="L8" s="90" t="s">
        <v>44</v>
      </c>
      <c r="M8" s="90">
        <v>0.02</v>
      </c>
      <c r="N8" s="90"/>
      <c r="O8" s="90"/>
      <c r="P8" s="91"/>
      <c r="Q8" s="91"/>
      <c r="R8" s="90"/>
      <c r="S8" s="90"/>
      <c r="T8" s="90"/>
      <c r="U8" s="77"/>
    </row>
    <row r="9" spans="1:21" ht="18">
      <c r="A9" s="162"/>
      <c r="B9" s="145" t="s">
        <v>45</v>
      </c>
      <c r="C9" s="146"/>
      <c r="D9" s="147"/>
      <c r="E9" s="70"/>
      <c r="F9" s="71">
        <v>0</v>
      </c>
      <c r="G9" s="72">
        <f>+E9</f>
        <v>0</v>
      </c>
      <c r="H9" s="46"/>
      <c r="J9" s="91"/>
      <c r="K9" s="90" t="s">
        <v>26</v>
      </c>
      <c r="L9" s="90" t="s">
        <v>46</v>
      </c>
      <c r="M9" s="90">
        <v>0.02</v>
      </c>
      <c r="N9" s="90"/>
      <c r="O9" s="90"/>
      <c r="P9" s="91"/>
      <c r="Q9" s="91"/>
      <c r="R9" s="90"/>
      <c r="S9" s="90"/>
      <c r="T9" s="90"/>
      <c r="U9" s="77"/>
    </row>
    <row r="10" spans="1:21" ht="18">
      <c r="A10" s="162"/>
      <c r="B10" s="156" t="s">
        <v>47</v>
      </c>
      <c r="C10" s="156"/>
      <c r="D10" s="156"/>
      <c r="E10" s="156"/>
      <c r="F10" s="156"/>
      <c r="G10" s="73">
        <f>SUM(G6:G9)</f>
        <v>804796.64</v>
      </c>
      <c r="H10" s="46"/>
      <c r="J10" s="91"/>
      <c r="K10" s="90" t="s">
        <v>26</v>
      </c>
      <c r="L10" s="90" t="s">
        <v>48</v>
      </c>
      <c r="M10" s="90">
        <v>3.5000000000000003E-2</v>
      </c>
      <c r="N10" s="90"/>
      <c r="O10" s="90"/>
      <c r="P10" s="91"/>
      <c r="Q10" s="91"/>
      <c r="R10" s="90"/>
      <c r="S10" s="90"/>
      <c r="T10" s="90"/>
      <c r="U10" s="77"/>
    </row>
    <row r="11" spans="1:21" ht="18">
      <c r="A11" s="162"/>
      <c r="B11" s="145" t="s">
        <v>49</v>
      </c>
      <c r="C11" s="146"/>
      <c r="D11" s="147"/>
      <c r="E11" s="74">
        <f>+E6</f>
        <v>804796.64</v>
      </c>
      <c r="F11" s="75">
        <f>+F6</f>
        <v>0.19</v>
      </c>
      <c r="G11" s="76">
        <f>+E11*F11</f>
        <v>152911.3616</v>
      </c>
      <c r="H11" s="46"/>
      <c r="J11" s="91"/>
      <c r="K11" s="90" t="s">
        <v>30</v>
      </c>
      <c r="L11" s="90" t="s">
        <v>50</v>
      </c>
      <c r="M11" s="90">
        <v>0.04</v>
      </c>
      <c r="N11" s="90"/>
      <c r="O11" s="90"/>
      <c r="P11" s="91"/>
      <c r="Q11" s="91"/>
      <c r="R11" s="90"/>
      <c r="S11" s="90"/>
      <c r="T11" s="90"/>
      <c r="U11" s="77"/>
    </row>
    <row r="12" spans="1:21" ht="18">
      <c r="A12" s="162"/>
      <c r="B12" s="145" t="s">
        <v>51</v>
      </c>
      <c r="C12" s="146"/>
      <c r="D12" s="147"/>
      <c r="E12" s="74">
        <f t="shared" ref="E12:F14" si="0">+E7</f>
        <v>0</v>
      </c>
      <c r="F12" s="75">
        <f t="shared" si="0"/>
        <v>0.19</v>
      </c>
      <c r="G12" s="76">
        <f>+E12*F12</f>
        <v>0</v>
      </c>
      <c r="H12" s="46"/>
      <c r="J12" s="91"/>
      <c r="K12" s="90" t="s">
        <v>30</v>
      </c>
      <c r="L12" s="90" t="s">
        <v>52</v>
      </c>
      <c r="M12" s="90">
        <v>3.5000000000000003E-2</v>
      </c>
      <c r="N12" s="90"/>
      <c r="O12" s="90"/>
      <c r="P12" s="91"/>
      <c r="Q12" s="91"/>
      <c r="R12" s="90"/>
      <c r="S12" s="90"/>
      <c r="T12" s="90"/>
      <c r="U12" s="77"/>
    </row>
    <row r="13" spans="1:21" ht="18">
      <c r="A13" s="162"/>
      <c r="B13" s="145" t="s">
        <v>53</v>
      </c>
      <c r="C13" s="146"/>
      <c r="D13" s="147"/>
      <c r="E13" s="74">
        <f t="shared" si="0"/>
        <v>0</v>
      </c>
      <c r="F13" s="75">
        <f t="shared" si="0"/>
        <v>0</v>
      </c>
      <c r="G13" s="76">
        <f>+E13*F13</f>
        <v>0</v>
      </c>
      <c r="H13" s="46"/>
      <c r="J13" s="91"/>
      <c r="K13" s="91"/>
      <c r="L13" s="90" t="s">
        <v>54</v>
      </c>
      <c r="M13" s="92">
        <v>0</v>
      </c>
      <c r="N13" s="90"/>
      <c r="O13" s="90"/>
      <c r="P13" s="91"/>
      <c r="Q13" s="91"/>
      <c r="R13" s="90"/>
      <c r="S13" s="90"/>
      <c r="T13" s="90"/>
    </row>
    <row r="14" spans="1:21" ht="18">
      <c r="A14" s="162"/>
      <c r="B14" s="145" t="s">
        <v>55</v>
      </c>
      <c r="C14" s="146"/>
      <c r="D14" s="147"/>
      <c r="E14" s="74">
        <f t="shared" si="0"/>
        <v>0</v>
      </c>
      <c r="F14" s="75">
        <f t="shared" si="0"/>
        <v>0</v>
      </c>
      <c r="G14" s="76">
        <f>+E14*F14</f>
        <v>0</v>
      </c>
      <c r="H14" s="46"/>
      <c r="J14" s="99"/>
      <c r="K14" s="89" t="s">
        <v>21</v>
      </c>
      <c r="L14" s="90"/>
      <c r="M14" s="92"/>
      <c r="N14" s="90"/>
      <c r="O14" s="90"/>
      <c r="P14" s="90"/>
      <c r="Q14" s="90"/>
      <c r="R14" s="90"/>
      <c r="S14" s="90"/>
      <c r="T14" s="90"/>
    </row>
    <row r="15" spans="1:21" ht="18">
      <c r="A15" s="162"/>
      <c r="B15" s="156" t="s">
        <v>56</v>
      </c>
      <c r="C15" s="156"/>
      <c r="D15" s="156"/>
      <c r="E15" s="156"/>
      <c r="F15" s="156"/>
      <c r="G15" s="73">
        <f>SUM(G11:G14)</f>
        <v>152911.3616</v>
      </c>
      <c r="H15" s="46"/>
      <c r="J15" s="99"/>
      <c r="K15" s="89" t="s">
        <v>26</v>
      </c>
      <c r="L15" s="90"/>
      <c r="M15" s="92"/>
      <c r="N15" s="90"/>
      <c r="O15" s="90"/>
      <c r="P15" s="90"/>
      <c r="Q15" s="90"/>
      <c r="R15" s="90"/>
      <c r="S15" s="90"/>
      <c r="T15" s="90"/>
    </row>
    <row r="16" spans="1:21" ht="18">
      <c r="A16" s="163"/>
      <c r="B16" s="156" t="s">
        <v>57</v>
      </c>
      <c r="C16" s="156"/>
      <c r="D16" s="156"/>
      <c r="E16" s="156"/>
      <c r="F16" s="156"/>
      <c r="G16" s="73">
        <f>+G10+G15</f>
        <v>957708.00160000008</v>
      </c>
      <c r="H16" s="102"/>
      <c r="J16" s="99"/>
      <c r="K16" s="89"/>
      <c r="L16" s="90"/>
      <c r="M16" s="92"/>
      <c r="N16" s="90"/>
      <c r="O16" s="90"/>
      <c r="P16" s="90"/>
      <c r="Q16" s="90"/>
      <c r="R16" s="90"/>
      <c r="S16" s="90"/>
      <c r="T16" s="90"/>
    </row>
    <row r="17" spans="1:20" ht="36">
      <c r="A17" s="167" t="s">
        <v>58</v>
      </c>
      <c r="B17" s="80" t="s">
        <v>59</v>
      </c>
      <c r="C17" s="81" t="s">
        <v>60</v>
      </c>
      <c r="D17" s="81" t="s">
        <v>61</v>
      </c>
      <c r="E17" s="81" t="s">
        <v>23</v>
      </c>
      <c r="F17" s="80" t="s">
        <v>3</v>
      </c>
      <c r="G17" s="81" t="s">
        <v>62</v>
      </c>
      <c r="H17" s="46"/>
      <c r="J17" s="99"/>
      <c r="K17" s="91"/>
      <c r="L17" s="90"/>
      <c r="M17" s="92"/>
      <c r="N17" s="90"/>
      <c r="O17" s="90"/>
      <c r="P17" s="90"/>
      <c r="Q17" s="90"/>
      <c r="R17" s="90"/>
      <c r="S17" s="90"/>
      <c r="T17" s="90"/>
    </row>
    <row r="18" spans="1:20" ht="36">
      <c r="A18" s="168"/>
      <c r="B18" s="82" t="s">
        <v>63</v>
      </c>
      <c r="C18" s="83">
        <f>+G10</f>
        <v>804796.64</v>
      </c>
      <c r="D18" s="87" t="s">
        <v>64</v>
      </c>
      <c r="E18" s="88" t="s">
        <v>52</v>
      </c>
      <c r="F18" s="85">
        <f>+VLOOKUP(E18,L$2:$M$13,2,0)</f>
        <v>3.5000000000000003E-2</v>
      </c>
      <c r="G18" s="86">
        <f>+C18*F18</f>
        <v>28167.882400000002</v>
      </c>
      <c r="H18" s="46"/>
      <c r="J18" s="99"/>
      <c r="K18" s="109"/>
      <c r="L18" s="90"/>
      <c r="M18" s="92"/>
      <c r="N18" s="90"/>
      <c r="O18" s="90"/>
      <c r="P18" s="90"/>
      <c r="Q18" s="90"/>
      <c r="R18" s="90"/>
      <c r="S18" s="90"/>
      <c r="T18" s="90"/>
    </row>
    <row r="19" spans="1:20" ht="43.5" customHeight="1">
      <c r="A19" s="168"/>
      <c r="B19" s="82" t="s">
        <v>65</v>
      </c>
      <c r="C19" s="83">
        <f>+G15</f>
        <v>152911.3616</v>
      </c>
      <c r="D19" s="148" t="s">
        <v>66</v>
      </c>
      <c r="E19" s="148"/>
      <c r="F19" s="66">
        <v>0.15</v>
      </c>
      <c r="G19" s="84">
        <f>+C19*F19</f>
        <v>22936.704239999999</v>
      </c>
      <c r="H19" s="46"/>
      <c r="J19" s="102"/>
      <c r="K19" s="110"/>
      <c r="L19" s="111"/>
      <c r="M19" s="111"/>
    </row>
    <row r="20" spans="1:20" ht="42.75">
      <c r="A20" s="168"/>
      <c r="B20" s="93" t="s">
        <v>59</v>
      </c>
      <c r="C20" s="94" t="s">
        <v>67</v>
      </c>
      <c r="D20" s="149" t="s">
        <v>68</v>
      </c>
      <c r="E20" s="150"/>
      <c r="F20" s="93" t="s">
        <v>3</v>
      </c>
      <c r="G20" s="94" t="s">
        <v>62</v>
      </c>
      <c r="H20" s="67" t="s">
        <v>69</v>
      </c>
      <c r="I20" s="51">
        <f>+VLOOKUP(D21,'Tarifas validar '!A$5:G425,7,0)</f>
        <v>1.06</v>
      </c>
      <c r="J20" s="52" t="s">
        <v>70</v>
      </c>
      <c r="K20" s="51">
        <f>+VLOOKUP(D21,'Tarifas validar '!A$5:Z425,8,0)</f>
        <v>10.6</v>
      </c>
    </row>
    <row r="21" spans="1:20" ht="20.25" customHeight="1">
      <c r="A21" s="168"/>
      <c r="B21" s="157" t="s">
        <v>71</v>
      </c>
      <c r="C21" s="159">
        <f>+G10</f>
        <v>804796.64</v>
      </c>
      <c r="D21" s="151">
        <v>6820</v>
      </c>
      <c r="E21" s="152"/>
      <c r="F21" s="55">
        <f>+VLOOKUP(D21,'Tarifas validar '!A$5:C425,3,0)</f>
        <v>10</v>
      </c>
      <c r="G21" s="143">
        <f>+(C21*F21)/1000</f>
        <v>8047.9664000000002</v>
      </c>
      <c r="H21" s="174">
        <f>+I20*C21%</f>
        <v>8530.844384</v>
      </c>
      <c r="I21" s="174"/>
      <c r="J21" s="135">
        <f>+(K20*C21)/1000</f>
        <v>8530.844384</v>
      </c>
      <c r="K21" s="135"/>
    </row>
    <row r="22" spans="1:20" ht="63.75" customHeight="1">
      <c r="A22" s="168"/>
      <c r="B22" s="158"/>
      <c r="C22" s="160"/>
      <c r="D22" s="133" t="str">
        <f>+VLOOKUP(D21,'Tarifas validar '!A$5:C425,2,0)</f>
        <v>Actividades inmobiliarias realizadas a cambio de una retribución o por contrata</v>
      </c>
      <c r="E22" s="134"/>
      <c r="F22" s="56" t="s">
        <v>72</v>
      </c>
      <c r="G22" s="144"/>
      <c r="H22" s="174"/>
      <c r="I22" s="174"/>
      <c r="J22" s="135"/>
      <c r="K22" s="135"/>
    </row>
    <row r="23" spans="1:20" ht="29.25" customHeight="1">
      <c r="A23" s="169"/>
      <c r="B23" s="53" t="s">
        <v>16</v>
      </c>
      <c r="C23" s="54">
        <f>+G21</f>
        <v>8047.9664000000002</v>
      </c>
      <c r="D23" s="54"/>
      <c r="E23" s="50"/>
      <c r="F23" s="57">
        <v>0.06</v>
      </c>
      <c r="G23" s="58">
        <f>+C23*F23</f>
        <v>482.87798399999997</v>
      </c>
      <c r="H23" s="174"/>
      <c r="I23" s="174"/>
      <c r="J23" s="135"/>
      <c r="K23" s="135"/>
    </row>
    <row r="24" spans="1:20" ht="38.25" customHeight="1" thickBot="1">
      <c r="A24" s="59"/>
      <c r="B24" s="170" t="s">
        <v>73</v>
      </c>
      <c r="C24" s="170"/>
      <c r="D24" s="170"/>
      <c r="E24" s="170"/>
      <c r="F24" s="170"/>
      <c r="G24" s="60">
        <f>+G18+G19+G21+G23</f>
        <v>59635.431023999998</v>
      </c>
      <c r="H24" s="46"/>
      <c r="J24" s="46"/>
    </row>
    <row r="25" spans="1:20" ht="20.25">
      <c r="A25" s="61"/>
      <c r="B25" s="61"/>
      <c r="C25" s="61"/>
      <c r="D25" s="61"/>
      <c r="E25" s="61"/>
      <c r="F25" s="61"/>
      <c r="G25" s="62"/>
      <c r="H25" s="46"/>
      <c r="J25" s="46"/>
    </row>
    <row r="26" spans="1:20" ht="28.5" customHeight="1" thickBot="1">
      <c r="A26" s="130" t="s">
        <v>74</v>
      </c>
      <c r="B26" s="131"/>
      <c r="C26" s="131"/>
      <c r="D26" s="131"/>
      <c r="E26" s="131"/>
      <c r="F26" s="132"/>
      <c r="G26" s="64">
        <v>0</v>
      </c>
      <c r="H26" s="46"/>
      <c r="J26" s="46"/>
    </row>
    <row r="27" spans="1:20" ht="20.25">
      <c r="A27" s="61"/>
      <c r="B27" s="61"/>
      <c r="C27" s="61"/>
      <c r="D27" s="61"/>
      <c r="E27" s="61"/>
      <c r="F27" s="61"/>
      <c r="G27" s="62"/>
      <c r="H27" s="46"/>
      <c r="J27" s="46"/>
    </row>
    <row r="28" spans="1:20" ht="53.25" customHeight="1" thickBot="1">
      <c r="A28" s="179" t="s">
        <v>75</v>
      </c>
      <c r="B28" s="180"/>
      <c r="C28" s="180"/>
      <c r="D28" s="180"/>
      <c r="E28" s="180"/>
      <c r="F28" s="181"/>
      <c r="G28" s="63">
        <f>+G16-G24-G26</f>
        <v>898072.57057600003</v>
      </c>
      <c r="H28" s="46"/>
      <c r="J28" s="46"/>
    </row>
    <row r="29" spans="1:20">
      <c r="H29" s="46"/>
      <c r="J29" s="46"/>
    </row>
    <row r="30" spans="1:20">
      <c r="H30" s="46"/>
      <c r="J30" s="46"/>
      <c r="K30" s="46"/>
    </row>
    <row r="31" spans="1:20">
      <c r="H31" s="48"/>
      <c r="J31" s="46"/>
    </row>
    <row r="32" spans="1:20">
      <c r="H32" s="46"/>
      <c r="J32" s="46"/>
      <c r="K32" s="46"/>
    </row>
    <row r="33" spans="8:11">
      <c r="H33" s="49"/>
      <c r="J33" s="49"/>
      <c r="K33" s="49"/>
    </row>
  </sheetData>
  <mergeCells count="30">
    <mergeCell ref="B13:D13"/>
    <mergeCell ref="B14:D14"/>
    <mergeCell ref="B1:G1"/>
    <mergeCell ref="B2:G2"/>
    <mergeCell ref="B3:G3"/>
    <mergeCell ref="B4:G4"/>
    <mergeCell ref="B5:D5"/>
    <mergeCell ref="B16:F16"/>
    <mergeCell ref="A17:A23"/>
    <mergeCell ref="D19:E19"/>
    <mergeCell ref="D20:E20"/>
    <mergeCell ref="B21:B22"/>
    <mergeCell ref="C21:C22"/>
    <mergeCell ref="D21:E21"/>
    <mergeCell ref="A5:A16"/>
    <mergeCell ref="B15:F15"/>
    <mergeCell ref="B6:D6"/>
    <mergeCell ref="B7:D7"/>
    <mergeCell ref="B8:D8"/>
    <mergeCell ref="B9:D9"/>
    <mergeCell ref="B10:F10"/>
    <mergeCell ref="B11:D11"/>
    <mergeCell ref="B12:D12"/>
    <mergeCell ref="A28:F28"/>
    <mergeCell ref="G21:G22"/>
    <mergeCell ref="H21:I23"/>
    <mergeCell ref="J21:K23"/>
    <mergeCell ref="D22:E22"/>
    <mergeCell ref="B24:F24"/>
    <mergeCell ref="A26:F26"/>
  </mergeCells>
  <dataValidations count="3">
    <dataValidation type="list" allowBlank="1" showInputMessage="1" showErrorMessage="1" sqref="F19" xr:uid="{826AF5BE-C648-4360-A0C5-BFD7A19F7043}">
      <formula1>"15%,0%"</formula1>
    </dataValidation>
    <dataValidation type="list" allowBlank="1" showInputMessage="1" showErrorMessage="1" sqref="F6:F9" xr:uid="{5E2006E4-6BF6-4BE9-B9AA-329A51774CFB}">
      <formula1>"0%,5%,19%"</formula1>
    </dataValidation>
    <dataValidation type="list" allowBlank="1" showInputMessage="1" showErrorMessage="1" sqref="E18" xr:uid="{2D8C6D32-6D03-423B-86EB-5C61B9F9A8A3}">
      <formula1>INDIRECT($D$18)</formula1>
    </dataValidation>
  </dataValidations>
  <pageMargins left="0.70866141732283472" right="0.70866141732283472" top="0.74803149606299213" bottom="0.74803149606299213" header="0.31496062992125984" footer="0.31496062992125984"/>
  <pageSetup scale="48" orientation="landscape" r:id="rId1"/>
  <tableParts count="2">
    <tablePart r:id="rId2"/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3E2706D-2FAA-413C-9187-0A4E5E8234B9}">
          <x14:formula1>
            <xm:f>Hoja3!$B$3:$B$6</xm:f>
          </x14:formula1>
          <xm:sqref>D18</xm:sqref>
        </x14:dataValidation>
      </x14:dataValidations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6C1026-D867-4390-8384-70A149395B07}">
  <sheetPr>
    <pageSetUpPr fitToPage="1"/>
  </sheetPr>
  <dimension ref="A1:U33"/>
  <sheetViews>
    <sheetView zoomScale="70" zoomScaleNormal="70" zoomScaleSheetLayoutView="85" workbookViewId="0">
      <selection activeCell="I26" sqref="I26"/>
    </sheetView>
  </sheetViews>
  <sheetFormatPr defaultColWidth="10.7109375" defaultRowHeight="15"/>
  <cols>
    <col min="1" max="1" width="32.28515625" style="44" customWidth="1"/>
    <col min="2" max="2" width="29.5703125" style="44" customWidth="1"/>
    <col min="3" max="3" width="23.28515625" style="44" bestFit="1" customWidth="1"/>
    <col min="4" max="4" width="23.28515625" style="44" customWidth="1"/>
    <col min="5" max="5" width="39" style="44" customWidth="1"/>
    <col min="6" max="6" width="18.42578125" style="44" customWidth="1"/>
    <col min="7" max="7" width="26" style="47" bestFit="1" customWidth="1"/>
    <col min="8" max="8" width="20.5703125" style="44" customWidth="1"/>
    <col min="9" max="9" width="9" style="44" customWidth="1"/>
    <col min="10" max="10" width="17.7109375" style="44" customWidth="1"/>
    <col min="11" max="11" width="16" style="44" bestFit="1" customWidth="1"/>
    <col min="12" max="12" width="25.140625" style="45" bestFit="1" customWidth="1"/>
    <col min="13" max="13" width="13.28515625" style="65" bestFit="1" customWidth="1"/>
    <col min="14" max="15" width="10.7109375" style="45"/>
    <col min="16" max="17" width="18.7109375" style="45" customWidth="1"/>
    <col min="18" max="18" width="24.5703125" style="45" bestFit="1" customWidth="1"/>
    <col min="19" max="19" width="41.5703125" style="45" customWidth="1"/>
    <col min="20" max="20" width="38.85546875" style="45" bestFit="1" customWidth="1"/>
    <col min="21" max="16384" width="10.7109375" style="45"/>
  </cols>
  <sheetData>
    <row r="1" spans="1:21" ht="24" customHeight="1">
      <c r="A1" s="78" t="s">
        <v>19</v>
      </c>
      <c r="B1" s="136" t="s">
        <v>532</v>
      </c>
      <c r="C1" s="137"/>
      <c r="D1" s="137"/>
      <c r="E1" s="137"/>
      <c r="F1" s="137"/>
      <c r="G1" s="138"/>
      <c r="J1" s="89" t="s">
        <v>21</v>
      </c>
      <c r="K1" s="90" t="s">
        <v>22</v>
      </c>
      <c r="L1" s="90" t="s">
        <v>23</v>
      </c>
      <c r="M1" s="90" t="s">
        <v>24</v>
      </c>
      <c r="N1" s="90"/>
      <c r="O1" s="90"/>
      <c r="P1" s="90"/>
      <c r="Q1" s="90"/>
      <c r="R1" s="89"/>
      <c r="S1" s="89"/>
      <c r="T1" s="90"/>
      <c r="U1" s="77"/>
    </row>
    <row r="2" spans="1:21" ht="24" customHeight="1">
      <c r="A2" s="79" t="s">
        <v>25</v>
      </c>
      <c r="B2" s="139">
        <v>0</v>
      </c>
      <c r="C2" s="140"/>
      <c r="D2" s="140"/>
      <c r="E2" s="140"/>
      <c r="F2" s="140"/>
      <c r="G2" s="141"/>
      <c r="J2" s="89" t="s">
        <v>26</v>
      </c>
      <c r="K2" s="90" t="s">
        <v>21</v>
      </c>
      <c r="L2" s="90" t="s">
        <v>27</v>
      </c>
      <c r="M2" s="90">
        <v>1.4999999999999999E-2</v>
      </c>
      <c r="N2" s="90"/>
      <c r="O2" s="90"/>
      <c r="P2" s="89"/>
      <c r="Q2" s="89"/>
      <c r="R2" s="90"/>
      <c r="S2" s="90"/>
      <c r="T2" s="90"/>
      <c r="U2" s="77"/>
    </row>
    <row r="3" spans="1:21" ht="24" customHeight="1">
      <c r="A3" s="79" t="s">
        <v>28</v>
      </c>
      <c r="B3" s="139">
        <v>0</v>
      </c>
      <c r="C3" s="140"/>
      <c r="D3" s="140"/>
      <c r="E3" s="140"/>
      <c r="F3" s="140"/>
      <c r="G3" s="141"/>
      <c r="J3" s="89" t="s">
        <v>30</v>
      </c>
      <c r="K3" s="90" t="s">
        <v>21</v>
      </c>
      <c r="L3" s="90" t="s">
        <v>31</v>
      </c>
      <c r="M3" s="90">
        <v>2.5000000000000001E-2</v>
      </c>
      <c r="N3" s="90"/>
      <c r="O3" s="90"/>
      <c r="P3" s="89"/>
      <c r="Q3" s="89"/>
      <c r="R3" s="90"/>
      <c r="S3" s="90"/>
      <c r="T3" s="90"/>
      <c r="U3" s="77"/>
    </row>
    <row r="4" spans="1:21" ht="24" customHeight="1">
      <c r="A4" s="79" t="s">
        <v>32</v>
      </c>
      <c r="B4" s="142">
        <v>0</v>
      </c>
      <c r="C4" s="140"/>
      <c r="D4" s="140"/>
      <c r="E4" s="140"/>
      <c r="F4" s="140"/>
      <c r="G4" s="141"/>
      <c r="J4" s="89"/>
      <c r="K4" s="90" t="s">
        <v>21</v>
      </c>
      <c r="L4" s="90" t="s">
        <v>33</v>
      </c>
      <c r="M4" s="90">
        <v>3.5000000000000003E-2</v>
      </c>
      <c r="N4" s="90"/>
      <c r="O4" s="90"/>
      <c r="P4" s="89"/>
      <c r="Q4" s="89"/>
      <c r="R4" s="90"/>
      <c r="S4" s="90"/>
      <c r="T4" s="90"/>
      <c r="U4" s="77"/>
    </row>
    <row r="5" spans="1:21" ht="36">
      <c r="A5" s="161" t="s">
        <v>34</v>
      </c>
      <c r="B5" s="164" t="s">
        <v>35</v>
      </c>
      <c r="C5" s="165"/>
      <c r="D5" s="166"/>
      <c r="E5" s="68" t="s">
        <v>36</v>
      </c>
      <c r="F5" s="69" t="s">
        <v>3</v>
      </c>
      <c r="G5" s="68" t="s">
        <v>37</v>
      </c>
      <c r="J5" s="89"/>
      <c r="K5" s="90" t="s">
        <v>26</v>
      </c>
      <c r="L5" s="90" t="s">
        <v>38</v>
      </c>
      <c r="M5" s="90">
        <v>0.04</v>
      </c>
      <c r="N5" s="90"/>
      <c r="O5" s="90"/>
      <c r="P5" s="89"/>
      <c r="Q5" s="89"/>
      <c r="R5" s="90"/>
      <c r="S5" s="90"/>
      <c r="T5" s="90"/>
      <c r="U5" s="77"/>
    </row>
    <row r="6" spans="1:21" ht="18">
      <c r="A6" s="162"/>
      <c r="B6" s="145" t="s">
        <v>39</v>
      </c>
      <c r="C6" s="146"/>
      <c r="D6" s="147"/>
      <c r="E6" s="46">
        <v>11600000</v>
      </c>
      <c r="F6" s="71">
        <v>0.19</v>
      </c>
      <c r="G6" s="72">
        <f>+E6</f>
        <v>11600000</v>
      </c>
      <c r="H6" s="46"/>
      <c r="J6" s="91"/>
      <c r="K6" s="90" t="s">
        <v>26</v>
      </c>
      <c r="L6" s="90">
        <v>52439818</v>
      </c>
      <c r="M6" s="90">
        <v>0.06</v>
      </c>
      <c r="N6" s="90"/>
      <c r="O6" s="90"/>
      <c r="P6" s="89"/>
      <c r="Q6" s="89"/>
      <c r="R6" s="90"/>
      <c r="S6" s="90"/>
      <c r="T6" s="90"/>
      <c r="U6" s="77"/>
    </row>
    <row r="7" spans="1:21" ht="18">
      <c r="A7" s="162"/>
      <c r="B7" s="145" t="s">
        <v>41</v>
      </c>
      <c r="C7" s="146"/>
      <c r="D7" s="147"/>
      <c r="E7" s="70">
        <v>0</v>
      </c>
      <c r="F7" s="71">
        <v>0.19</v>
      </c>
      <c r="G7" s="72">
        <f>+E7</f>
        <v>0</v>
      </c>
      <c r="H7" s="46"/>
      <c r="J7" s="91"/>
      <c r="K7" s="90" t="s">
        <v>26</v>
      </c>
      <c r="L7" s="90" t="s">
        <v>42</v>
      </c>
      <c r="M7" s="90">
        <v>0.01</v>
      </c>
      <c r="N7" s="90"/>
      <c r="O7" s="90"/>
      <c r="P7" s="91"/>
      <c r="Q7" s="91"/>
      <c r="R7" s="90"/>
      <c r="S7" s="90"/>
      <c r="T7" s="90"/>
      <c r="U7" s="77"/>
    </row>
    <row r="8" spans="1:21" ht="18">
      <c r="A8" s="162"/>
      <c r="B8" s="145" t="s">
        <v>43</v>
      </c>
      <c r="C8" s="146"/>
      <c r="D8" s="147"/>
      <c r="E8" s="70"/>
      <c r="F8" s="71">
        <v>0</v>
      </c>
      <c r="G8" s="72">
        <f>+E8</f>
        <v>0</v>
      </c>
      <c r="H8" s="46"/>
      <c r="J8" s="91"/>
      <c r="K8" s="90" t="s">
        <v>26</v>
      </c>
      <c r="L8" s="90" t="s">
        <v>44</v>
      </c>
      <c r="M8" s="90">
        <v>0.02</v>
      </c>
      <c r="N8" s="90"/>
      <c r="O8" s="90"/>
      <c r="P8" s="91"/>
      <c r="Q8" s="91"/>
      <c r="R8" s="90"/>
      <c r="S8" s="90"/>
      <c r="T8" s="90"/>
      <c r="U8" s="77"/>
    </row>
    <row r="9" spans="1:21" ht="18">
      <c r="A9" s="162"/>
      <c r="B9" s="145" t="s">
        <v>45</v>
      </c>
      <c r="C9" s="146"/>
      <c r="D9" s="147"/>
      <c r="E9" s="70"/>
      <c r="F9" s="71">
        <v>0</v>
      </c>
      <c r="G9" s="72">
        <f>+E9</f>
        <v>0</v>
      </c>
      <c r="H9" s="46"/>
      <c r="J9" s="91"/>
      <c r="K9" s="90" t="s">
        <v>26</v>
      </c>
      <c r="L9" s="90" t="s">
        <v>46</v>
      </c>
      <c r="M9" s="90">
        <v>0.02</v>
      </c>
      <c r="N9" s="90"/>
      <c r="O9" s="90"/>
      <c r="P9" s="91"/>
      <c r="Q9" s="91"/>
      <c r="R9" s="90"/>
      <c r="S9" s="90"/>
      <c r="T9" s="90"/>
      <c r="U9" s="77"/>
    </row>
    <row r="10" spans="1:21" ht="18">
      <c r="A10" s="162"/>
      <c r="B10" s="156" t="s">
        <v>47</v>
      </c>
      <c r="C10" s="156"/>
      <c r="D10" s="156"/>
      <c r="E10" s="156"/>
      <c r="F10" s="156"/>
      <c r="G10" s="73">
        <f>SUM(G6:G9)</f>
        <v>11600000</v>
      </c>
      <c r="H10" s="46"/>
      <c r="J10" s="91"/>
      <c r="K10" s="90" t="s">
        <v>26</v>
      </c>
      <c r="L10" s="90" t="s">
        <v>48</v>
      </c>
      <c r="M10" s="90">
        <v>3.5000000000000003E-2</v>
      </c>
      <c r="N10" s="90"/>
      <c r="O10" s="90"/>
      <c r="P10" s="91"/>
      <c r="Q10" s="91"/>
      <c r="R10" s="90"/>
      <c r="S10" s="90"/>
      <c r="T10" s="90"/>
      <c r="U10" s="77"/>
    </row>
    <row r="11" spans="1:21" ht="18">
      <c r="A11" s="162"/>
      <c r="B11" s="145" t="s">
        <v>49</v>
      </c>
      <c r="C11" s="146"/>
      <c r="D11" s="147"/>
      <c r="E11" s="74">
        <f>+E6</f>
        <v>11600000</v>
      </c>
      <c r="F11" s="75">
        <f>+F6</f>
        <v>0.19</v>
      </c>
      <c r="G11" s="76">
        <f>+E11*F11</f>
        <v>2204000</v>
      </c>
      <c r="H11" s="46"/>
      <c r="J11" s="91"/>
      <c r="K11" s="90" t="s">
        <v>30</v>
      </c>
      <c r="L11" s="90" t="s">
        <v>50</v>
      </c>
      <c r="M11" s="90">
        <v>0.04</v>
      </c>
      <c r="N11" s="90"/>
      <c r="O11" s="90"/>
      <c r="P11" s="91"/>
      <c r="Q11" s="91"/>
      <c r="R11" s="90"/>
      <c r="S11" s="90"/>
      <c r="T11" s="90"/>
      <c r="U11" s="77"/>
    </row>
    <row r="12" spans="1:21" ht="18">
      <c r="A12" s="162"/>
      <c r="B12" s="145" t="s">
        <v>51</v>
      </c>
      <c r="C12" s="146"/>
      <c r="D12" s="147"/>
      <c r="E12" s="74">
        <f t="shared" ref="E12:F14" si="0">+E7</f>
        <v>0</v>
      </c>
      <c r="F12" s="75">
        <f t="shared" si="0"/>
        <v>0.19</v>
      </c>
      <c r="G12" s="76">
        <f>+E12*F12</f>
        <v>0</v>
      </c>
      <c r="H12" s="46"/>
      <c r="J12" s="91"/>
      <c r="K12" s="90" t="s">
        <v>30</v>
      </c>
      <c r="L12" s="90" t="s">
        <v>52</v>
      </c>
      <c r="M12" s="90">
        <v>3.5000000000000003E-2</v>
      </c>
      <c r="N12" s="90"/>
      <c r="O12" s="90"/>
      <c r="P12" s="91"/>
      <c r="Q12" s="91"/>
      <c r="R12" s="90"/>
      <c r="S12" s="90"/>
      <c r="T12" s="90"/>
      <c r="U12" s="77"/>
    </row>
    <row r="13" spans="1:21" ht="18">
      <c r="A13" s="162"/>
      <c r="B13" s="145" t="s">
        <v>53</v>
      </c>
      <c r="C13" s="146"/>
      <c r="D13" s="147"/>
      <c r="E13" s="74">
        <f t="shared" si="0"/>
        <v>0</v>
      </c>
      <c r="F13" s="75">
        <f t="shared" si="0"/>
        <v>0</v>
      </c>
      <c r="G13" s="76">
        <f>+E13*F13</f>
        <v>0</v>
      </c>
      <c r="H13" s="46"/>
      <c r="J13" s="91"/>
      <c r="K13" s="91"/>
      <c r="L13" s="90" t="s">
        <v>54</v>
      </c>
      <c r="M13" s="92">
        <v>0</v>
      </c>
      <c r="N13" s="90"/>
      <c r="O13" s="90"/>
      <c r="P13" s="91"/>
      <c r="Q13" s="91"/>
      <c r="R13" s="90"/>
      <c r="S13" s="90"/>
      <c r="T13" s="90"/>
    </row>
    <row r="14" spans="1:21" ht="18">
      <c r="A14" s="162"/>
      <c r="B14" s="145" t="s">
        <v>55</v>
      </c>
      <c r="C14" s="146"/>
      <c r="D14" s="147"/>
      <c r="E14" s="74">
        <f t="shared" si="0"/>
        <v>0</v>
      </c>
      <c r="F14" s="75">
        <f t="shared" si="0"/>
        <v>0</v>
      </c>
      <c r="G14" s="76">
        <f>+E14*F14</f>
        <v>0</v>
      </c>
      <c r="H14" s="46"/>
      <c r="J14" s="99"/>
      <c r="K14" s="89" t="s">
        <v>21</v>
      </c>
      <c r="L14" s="90"/>
      <c r="M14" s="92"/>
      <c r="N14" s="90"/>
      <c r="O14" s="90"/>
      <c r="P14" s="90"/>
      <c r="Q14" s="90"/>
      <c r="R14" s="90"/>
      <c r="S14" s="90"/>
      <c r="T14" s="90"/>
    </row>
    <row r="15" spans="1:21" ht="18">
      <c r="A15" s="162"/>
      <c r="B15" s="156" t="s">
        <v>56</v>
      </c>
      <c r="C15" s="156"/>
      <c r="D15" s="156"/>
      <c r="E15" s="156"/>
      <c r="F15" s="156"/>
      <c r="G15" s="73">
        <f>SUM(G11:G14)</f>
        <v>2204000</v>
      </c>
      <c r="H15" s="46"/>
      <c r="J15" s="99"/>
      <c r="K15" s="89" t="s">
        <v>26</v>
      </c>
      <c r="L15" s="90"/>
      <c r="M15" s="92"/>
      <c r="N15" s="90"/>
      <c r="O15" s="90"/>
      <c r="P15" s="90"/>
      <c r="Q15" s="90"/>
      <c r="R15" s="90"/>
      <c r="S15" s="90"/>
      <c r="T15" s="90"/>
    </row>
    <row r="16" spans="1:21" ht="18">
      <c r="A16" s="163"/>
      <c r="B16" s="156" t="s">
        <v>57</v>
      </c>
      <c r="C16" s="156"/>
      <c r="D16" s="156"/>
      <c r="E16" s="156"/>
      <c r="F16" s="156"/>
      <c r="G16" s="73">
        <f>+G10+G15</f>
        <v>13804000</v>
      </c>
      <c r="H16" s="102"/>
      <c r="J16" s="99"/>
      <c r="K16" s="89"/>
      <c r="L16" s="90"/>
      <c r="M16" s="92"/>
      <c r="N16" s="90"/>
      <c r="O16" s="90"/>
      <c r="P16" s="90"/>
      <c r="Q16" s="90"/>
      <c r="R16" s="90"/>
      <c r="S16" s="90"/>
      <c r="T16" s="90"/>
    </row>
    <row r="17" spans="1:20" ht="36">
      <c r="A17" s="167" t="s">
        <v>58</v>
      </c>
      <c r="B17" s="80" t="s">
        <v>59</v>
      </c>
      <c r="C17" s="81" t="s">
        <v>60</v>
      </c>
      <c r="D17" s="81" t="s">
        <v>61</v>
      </c>
      <c r="E17" s="81" t="s">
        <v>23</v>
      </c>
      <c r="F17" s="80" t="s">
        <v>3</v>
      </c>
      <c r="G17" s="81" t="s">
        <v>62</v>
      </c>
      <c r="H17" s="46"/>
      <c r="J17" s="99"/>
      <c r="K17" s="91"/>
      <c r="L17" s="90"/>
      <c r="M17" s="92"/>
      <c r="N17" s="90"/>
      <c r="O17" s="90"/>
      <c r="P17" s="90"/>
      <c r="Q17" s="90"/>
      <c r="R17" s="90"/>
      <c r="S17" s="90"/>
      <c r="T17" s="90"/>
    </row>
    <row r="18" spans="1:20" ht="36">
      <c r="A18" s="168"/>
      <c r="B18" s="82" t="s">
        <v>63</v>
      </c>
      <c r="C18" s="83">
        <f>+G10</f>
        <v>11600000</v>
      </c>
      <c r="D18" s="87" t="s">
        <v>64</v>
      </c>
      <c r="E18" s="88" t="s">
        <v>52</v>
      </c>
      <c r="F18" s="85">
        <f>+VLOOKUP(E18,L$2:$M$13,2,0)</f>
        <v>3.5000000000000003E-2</v>
      </c>
      <c r="G18" s="86">
        <f>+C18*F18</f>
        <v>406000.00000000006</v>
      </c>
      <c r="H18" s="46"/>
      <c r="J18" s="99"/>
      <c r="K18" s="109"/>
      <c r="L18" s="90"/>
      <c r="M18" s="92"/>
      <c r="N18" s="90"/>
      <c r="O18" s="90"/>
      <c r="P18" s="90"/>
      <c r="Q18" s="90"/>
      <c r="R18" s="90"/>
      <c r="S18" s="90"/>
      <c r="T18" s="90"/>
    </row>
    <row r="19" spans="1:20" ht="43.5" customHeight="1">
      <c r="A19" s="168"/>
      <c r="B19" s="82" t="s">
        <v>65</v>
      </c>
      <c r="C19" s="83">
        <f>+G15</f>
        <v>2204000</v>
      </c>
      <c r="D19" s="148" t="s">
        <v>66</v>
      </c>
      <c r="E19" s="148"/>
      <c r="F19" s="66">
        <v>0.15</v>
      </c>
      <c r="G19" s="84">
        <f>+C19*F19</f>
        <v>330600</v>
      </c>
      <c r="H19" s="46"/>
      <c r="J19" s="102"/>
      <c r="K19" s="110"/>
      <c r="L19" s="111"/>
      <c r="M19" s="111"/>
    </row>
    <row r="20" spans="1:20" ht="42.75">
      <c r="A20" s="168"/>
      <c r="B20" s="93" t="s">
        <v>59</v>
      </c>
      <c r="C20" s="94" t="s">
        <v>67</v>
      </c>
      <c r="D20" s="149" t="s">
        <v>68</v>
      </c>
      <c r="E20" s="150"/>
      <c r="F20" s="93" t="s">
        <v>3</v>
      </c>
      <c r="G20" s="94" t="s">
        <v>62</v>
      </c>
      <c r="H20" s="67" t="s">
        <v>69</v>
      </c>
      <c r="I20" s="51">
        <f>+VLOOKUP(D21,'Tarifas validar '!A$5:G425,7,0)</f>
        <v>1.06</v>
      </c>
      <c r="J20" s="52" t="s">
        <v>70</v>
      </c>
      <c r="K20" s="51">
        <f>+VLOOKUP(D21,'Tarifas validar '!A$5:Z425,8,0)</f>
        <v>10.6</v>
      </c>
    </row>
    <row r="21" spans="1:20" ht="20.25" customHeight="1">
      <c r="A21" s="168"/>
      <c r="B21" s="157" t="s">
        <v>71</v>
      </c>
      <c r="C21" s="159">
        <f>+G10</f>
        <v>11600000</v>
      </c>
      <c r="D21" s="151">
        <v>6820</v>
      </c>
      <c r="E21" s="152"/>
      <c r="F21" s="55">
        <f>+VLOOKUP(D21,'Tarifas validar '!A$5:C425,3,0)</f>
        <v>10</v>
      </c>
      <c r="G21" s="143">
        <f>+(C21*F21)/1000</f>
        <v>116000</v>
      </c>
      <c r="H21" s="174">
        <f>+I20*C21%</f>
        <v>122960</v>
      </c>
      <c r="I21" s="174"/>
      <c r="J21" s="135">
        <f>+(K20*C21)/1000</f>
        <v>122960</v>
      </c>
      <c r="K21" s="135"/>
    </row>
    <row r="22" spans="1:20" ht="63.75" customHeight="1">
      <c r="A22" s="168"/>
      <c r="B22" s="158"/>
      <c r="C22" s="160"/>
      <c r="D22" s="133" t="str">
        <f>+VLOOKUP(D21,'Tarifas validar '!A$5:C425,2,0)</f>
        <v>Actividades inmobiliarias realizadas a cambio de una retribución o por contrata</v>
      </c>
      <c r="E22" s="134"/>
      <c r="F22" s="56" t="s">
        <v>72</v>
      </c>
      <c r="G22" s="144"/>
      <c r="H22" s="174"/>
      <c r="I22" s="174"/>
      <c r="J22" s="135"/>
      <c r="K22" s="135"/>
    </row>
    <row r="23" spans="1:20" ht="29.25" customHeight="1">
      <c r="A23" s="169"/>
      <c r="B23" s="53" t="s">
        <v>16</v>
      </c>
      <c r="C23" s="54">
        <f>+G21</f>
        <v>116000</v>
      </c>
      <c r="D23" s="54"/>
      <c r="E23" s="50"/>
      <c r="F23" s="57">
        <v>0.06</v>
      </c>
      <c r="G23" s="58">
        <f>+C23*F23</f>
        <v>6960</v>
      </c>
      <c r="H23" s="174"/>
      <c r="I23" s="174"/>
      <c r="J23" s="135"/>
      <c r="K23" s="135"/>
    </row>
    <row r="24" spans="1:20" ht="38.25" customHeight="1" thickBot="1">
      <c r="A24" s="59"/>
      <c r="B24" s="170" t="s">
        <v>73</v>
      </c>
      <c r="C24" s="170"/>
      <c r="D24" s="170"/>
      <c r="E24" s="170"/>
      <c r="F24" s="170"/>
      <c r="G24" s="60">
        <f>+G18+G19+G21+G23</f>
        <v>859560</v>
      </c>
      <c r="H24" s="46"/>
      <c r="J24" s="46"/>
    </row>
    <row r="25" spans="1:20" ht="20.25">
      <c r="A25" s="61"/>
      <c r="B25" s="61"/>
      <c r="C25" s="61"/>
      <c r="D25" s="61"/>
      <c r="E25" s="61"/>
      <c r="F25" s="61"/>
      <c r="G25" s="62"/>
      <c r="H25" s="46"/>
      <c r="J25" s="46"/>
    </row>
    <row r="26" spans="1:20" ht="28.5" customHeight="1" thickBot="1">
      <c r="A26" s="130" t="s">
        <v>74</v>
      </c>
      <c r="B26" s="131"/>
      <c r="C26" s="131"/>
      <c r="D26" s="131"/>
      <c r="E26" s="131"/>
      <c r="F26" s="132"/>
      <c r="G26" s="64">
        <v>0</v>
      </c>
      <c r="H26" s="46"/>
      <c r="J26" s="46"/>
    </row>
    <row r="27" spans="1:20" ht="20.25">
      <c r="A27" s="61"/>
      <c r="B27" s="61"/>
      <c r="C27" s="61"/>
      <c r="D27" s="61"/>
      <c r="E27" s="61"/>
      <c r="F27" s="61"/>
      <c r="G27" s="62"/>
      <c r="H27" s="46"/>
      <c r="J27" s="46"/>
    </row>
    <row r="28" spans="1:20" ht="53.25" customHeight="1" thickBot="1">
      <c r="A28" s="179" t="s">
        <v>75</v>
      </c>
      <c r="B28" s="180"/>
      <c r="C28" s="180"/>
      <c r="D28" s="180"/>
      <c r="E28" s="180"/>
      <c r="F28" s="181"/>
      <c r="G28" s="63">
        <f>+G16-G24-G26</f>
        <v>12944440</v>
      </c>
      <c r="H28" s="46"/>
      <c r="J28" s="46"/>
    </row>
    <row r="29" spans="1:20">
      <c r="H29" s="46"/>
      <c r="J29" s="46"/>
    </row>
    <row r="30" spans="1:20">
      <c r="H30" s="46"/>
      <c r="J30" s="46"/>
      <c r="K30" s="46"/>
    </row>
    <row r="31" spans="1:20">
      <c r="H31" s="48"/>
      <c r="J31" s="46"/>
    </row>
    <row r="32" spans="1:20">
      <c r="H32" s="46"/>
      <c r="J32" s="46"/>
      <c r="K32" s="46"/>
    </row>
    <row r="33" spans="8:11">
      <c r="H33" s="49"/>
      <c r="J33" s="49"/>
      <c r="K33" s="49"/>
    </row>
  </sheetData>
  <mergeCells count="30">
    <mergeCell ref="B13:D13"/>
    <mergeCell ref="B14:D14"/>
    <mergeCell ref="B1:G1"/>
    <mergeCell ref="B2:G2"/>
    <mergeCell ref="B3:G3"/>
    <mergeCell ref="B4:G4"/>
    <mergeCell ref="B5:D5"/>
    <mergeCell ref="B16:F16"/>
    <mergeCell ref="A17:A23"/>
    <mergeCell ref="D19:E19"/>
    <mergeCell ref="D20:E20"/>
    <mergeCell ref="B21:B22"/>
    <mergeCell ref="C21:C22"/>
    <mergeCell ref="D21:E21"/>
    <mergeCell ref="A5:A16"/>
    <mergeCell ref="B15:F15"/>
    <mergeCell ref="B6:D6"/>
    <mergeCell ref="B7:D7"/>
    <mergeCell ref="B8:D8"/>
    <mergeCell ref="B9:D9"/>
    <mergeCell ref="B10:F10"/>
    <mergeCell ref="B11:D11"/>
    <mergeCell ref="B12:D12"/>
    <mergeCell ref="A28:F28"/>
    <mergeCell ref="G21:G22"/>
    <mergeCell ref="H21:I23"/>
    <mergeCell ref="J21:K23"/>
    <mergeCell ref="D22:E22"/>
    <mergeCell ref="B24:F24"/>
    <mergeCell ref="A26:F26"/>
  </mergeCells>
  <dataValidations count="3">
    <dataValidation type="list" allowBlank="1" showInputMessage="1" showErrorMessage="1" sqref="E18" xr:uid="{EC0516FE-D105-4876-B550-E09B62679C9D}">
      <formula1>INDIRECT($D$18)</formula1>
    </dataValidation>
    <dataValidation type="list" allowBlank="1" showInputMessage="1" showErrorMessage="1" sqref="F6:F9" xr:uid="{6336D47A-306C-4887-AF5E-B99E168FA969}">
      <formula1>"0%,5%,19%"</formula1>
    </dataValidation>
    <dataValidation type="list" allowBlank="1" showInputMessage="1" showErrorMessage="1" sqref="F19" xr:uid="{079316BC-2A6D-4DF8-A319-C6AEB9E941A2}">
      <formula1>"15%,0%"</formula1>
    </dataValidation>
  </dataValidations>
  <pageMargins left="0.70866141732283472" right="0.70866141732283472" top="0.74803149606299213" bottom="0.74803149606299213" header="0.31496062992125984" footer="0.31496062992125984"/>
  <pageSetup scale="48" orientation="landscape" r:id="rId1"/>
  <tableParts count="2">
    <tablePart r:id="rId2"/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FC827EF-1204-4C87-BC4C-5E40F7C5D16D}">
          <x14:formula1>
            <xm:f>Hoja3!$B$3:$B$6</xm:f>
          </x14:formula1>
          <xm:sqref>D18</xm:sqref>
        </x14:dataValidation>
      </x14:dataValidations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09C706-91DA-42C2-BD67-AF89452D7864}">
  <sheetPr>
    <pageSetUpPr fitToPage="1"/>
  </sheetPr>
  <dimension ref="A1:U33"/>
  <sheetViews>
    <sheetView zoomScale="70" zoomScaleNormal="70" zoomScaleSheetLayoutView="85" workbookViewId="0">
      <selection activeCell="I28" sqref="I28"/>
    </sheetView>
  </sheetViews>
  <sheetFormatPr defaultColWidth="10.7109375" defaultRowHeight="15"/>
  <cols>
    <col min="1" max="1" width="32.28515625" style="44" customWidth="1"/>
    <col min="2" max="2" width="29.5703125" style="44" customWidth="1"/>
    <col min="3" max="3" width="23.28515625" style="44" bestFit="1" customWidth="1"/>
    <col min="4" max="4" width="23.28515625" style="44" customWidth="1"/>
    <col min="5" max="5" width="39" style="44" customWidth="1"/>
    <col min="6" max="6" width="18.42578125" style="44" customWidth="1"/>
    <col min="7" max="7" width="26" style="47" bestFit="1" customWidth="1"/>
    <col min="8" max="8" width="20.5703125" style="44" customWidth="1"/>
    <col min="9" max="9" width="9" style="44" customWidth="1"/>
    <col min="10" max="10" width="17.7109375" style="44" customWidth="1"/>
    <col min="11" max="11" width="16" style="44" bestFit="1" customWidth="1"/>
    <col min="12" max="12" width="25.140625" style="45" bestFit="1" customWidth="1"/>
    <col min="13" max="13" width="13.28515625" style="65" bestFit="1" customWidth="1"/>
    <col min="14" max="15" width="10.7109375" style="45"/>
    <col min="16" max="17" width="18.7109375" style="45" customWidth="1"/>
    <col min="18" max="18" width="24.5703125" style="45" bestFit="1" customWidth="1"/>
    <col min="19" max="19" width="41.5703125" style="45" customWidth="1"/>
    <col min="20" max="20" width="38.85546875" style="45" bestFit="1" customWidth="1"/>
    <col min="21" max="16384" width="10.7109375" style="45"/>
  </cols>
  <sheetData>
    <row r="1" spans="1:21" ht="24" customHeight="1">
      <c r="A1" s="78" t="s">
        <v>19</v>
      </c>
      <c r="B1" s="136" t="s">
        <v>533</v>
      </c>
      <c r="C1" s="137"/>
      <c r="D1" s="137"/>
      <c r="E1" s="137"/>
      <c r="F1" s="137"/>
      <c r="G1" s="138"/>
      <c r="J1" s="89" t="s">
        <v>21</v>
      </c>
      <c r="K1" s="90" t="s">
        <v>22</v>
      </c>
      <c r="L1" s="90" t="s">
        <v>23</v>
      </c>
      <c r="M1" s="90" t="s">
        <v>24</v>
      </c>
      <c r="N1" s="90"/>
      <c r="O1" s="90"/>
      <c r="P1" s="90"/>
      <c r="Q1" s="90"/>
      <c r="R1" s="89"/>
      <c r="S1" s="89"/>
      <c r="T1" s="90"/>
      <c r="U1" s="77"/>
    </row>
    <row r="2" spans="1:21" ht="24" customHeight="1">
      <c r="A2" s="79" t="s">
        <v>25</v>
      </c>
      <c r="B2" s="139">
        <v>800165945</v>
      </c>
      <c r="C2" s="140"/>
      <c r="D2" s="140"/>
      <c r="E2" s="140"/>
      <c r="F2" s="140"/>
      <c r="G2" s="141"/>
      <c r="J2" s="89" t="s">
        <v>26</v>
      </c>
      <c r="K2" s="90" t="s">
        <v>21</v>
      </c>
      <c r="L2" s="90" t="s">
        <v>27</v>
      </c>
      <c r="M2" s="90">
        <v>1.4999999999999999E-2</v>
      </c>
      <c r="N2" s="90"/>
      <c r="O2" s="90"/>
      <c r="P2" s="89"/>
      <c r="Q2" s="89"/>
      <c r="R2" s="90"/>
      <c r="S2" s="90"/>
      <c r="T2" s="90"/>
      <c r="U2" s="77"/>
    </row>
    <row r="3" spans="1:21" ht="24" customHeight="1">
      <c r="A3" s="79" t="s">
        <v>28</v>
      </c>
      <c r="B3" s="139" t="s">
        <v>534</v>
      </c>
      <c r="C3" s="140"/>
      <c r="D3" s="140"/>
      <c r="E3" s="140"/>
      <c r="F3" s="140"/>
      <c r="G3" s="141"/>
      <c r="J3" s="89" t="s">
        <v>30</v>
      </c>
      <c r="K3" s="90" t="s">
        <v>21</v>
      </c>
      <c r="L3" s="90" t="s">
        <v>31</v>
      </c>
      <c r="M3" s="90">
        <v>2.5000000000000001E-2</v>
      </c>
      <c r="N3" s="90"/>
      <c r="O3" s="90"/>
      <c r="P3" s="89"/>
      <c r="Q3" s="89"/>
      <c r="R3" s="90"/>
      <c r="S3" s="90"/>
      <c r="T3" s="90"/>
      <c r="U3" s="77"/>
    </row>
    <row r="4" spans="1:21" ht="24" customHeight="1">
      <c r="A4" s="79" t="s">
        <v>32</v>
      </c>
      <c r="B4" s="142">
        <v>45355</v>
      </c>
      <c r="C4" s="140"/>
      <c r="D4" s="140"/>
      <c r="E4" s="140"/>
      <c r="F4" s="140"/>
      <c r="G4" s="141"/>
      <c r="J4" s="89"/>
      <c r="K4" s="90" t="s">
        <v>21</v>
      </c>
      <c r="L4" s="90" t="s">
        <v>33</v>
      </c>
      <c r="M4" s="90">
        <v>3.5000000000000003E-2</v>
      </c>
      <c r="N4" s="90"/>
      <c r="O4" s="90"/>
      <c r="P4" s="89"/>
      <c r="Q4" s="89"/>
      <c r="R4" s="90"/>
      <c r="S4" s="90"/>
      <c r="T4" s="90"/>
      <c r="U4" s="77"/>
    </row>
    <row r="5" spans="1:21" ht="36">
      <c r="A5" s="161" t="s">
        <v>34</v>
      </c>
      <c r="B5" s="164" t="s">
        <v>35</v>
      </c>
      <c r="C5" s="165"/>
      <c r="D5" s="166"/>
      <c r="E5" s="68" t="s">
        <v>36</v>
      </c>
      <c r="F5" s="69" t="s">
        <v>3</v>
      </c>
      <c r="G5" s="68" t="s">
        <v>37</v>
      </c>
      <c r="J5" s="89"/>
      <c r="K5" s="90" t="s">
        <v>26</v>
      </c>
      <c r="L5" s="90" t="s">
        <v>38</v>
      </c>
      <c r="M5" s="90">
        <v>0.04</v>
      </c>
      <c r="N5" s="90"/>
      <c r="O5" s="90"/>
      <c r="P5" s="89"/>
      <c r="Q5" s="89"/>
      <c r="R5" s="90"/>
      <c r="S5" s="90"/>
      <c r="T5" s="90"/>
      <c r="U5" s="77"/>
    </row>
    <row r="6" spans="1:21" ht="18">
      <c r="A6" s="162"/>
      <c r="B6" s="145" t="s">
        <v>39</v>
      </c>
      <c r="C6" s="146"/>
      <c r="D6" s="147"/>
      <c r="E6" s="46">
        <v>2734256</v>
      </c>
      <c r="F6" s="71">
        <v>0.19</v>
      </c>
      <c r="G6" s="72">
        <f>+E6</f>
        <v>2734256</v>
      </c>
      <c r="H6" s="46"/>
      <c r="J6" s="91"/>
      <c r="K6" s="90" t="s">
        <v>26</v>
      </c>
      <c r="L6" s="90">
        <v>52439818</v>
      </c>
      <c r="M6" s="90">
        <v>0.06</v>
      </c>
      <c r="N6" s="90"/>
      <c r="O6" s="90"/>
      <c r="P6" s="89"/>
      <c r="Q6" s="89"/>
      <c r="R6" s="90"/>
      <c r="S6" s="90"/>
      <c r="T6" s="90"/>
      <c r="U6" s="77"/>
    </row>
    <row r="7" spans="1:21" ht="18">
      <c r="A7" s="162"/>
      <c r="B7" s="145" t="s">
        <v>41</v>
      </c>
      <c r="C7" s="146"/>
      <c r="D7" s="147"/>
      <c r="E7" s="70">
        <v>0</v>
      </c>
      <c r="F7" s="71">
        <v>0.19</v>
      </c>
      <c r="G7" s="72">
        <f>+E7</f>
        <v>0</v>
      </c>
      <c r="H7" s="46"/>
      <c r="J7" s="91"/>
      <c r="K7" s="90" t="s">
        <v>26</v>
      </c>
      <c r="L7" s="90" t="s">
        <v>42</v>
      </c>
      <c r="M7" s="90">
        <v>0.01</v>
      </c>
      <c r="N7" s="90"/>
      <c r="O7" s="90"/>
      <c r="P7" s="91"/>
      <c r="Q7" s="91"/>
      <c r="R7" s="90"/>
      <c r="S7" s="90"/>
      <c r="T7" s="90"/>
      <c r="U7" s="77"/>
    </row>
    <row r="8" spans="1:21" ht="18">
      <c r="A8" s="162"/>
      <c r="B8" s="145" t="s">
        <v>43</v>
      </c>
      <c r="C8" s="146"/>
      <c r="D8" s="147"/>
      <c r="E8" s="70"/>
      <c r="F8" s="71">
        <v>0</v>
      </c>
      <c r="G8" s="72">
        <f>+E8</f>
        <v>0</v>
      </c>
      <c r="H8" s="46"/>
      <c r="J8" s="91"/>
      <c r="K8" s="90" t="s">
        <v>26</v>
      </c>
      <c r="L8" s="90" t="s">
        <v>44</v>
      </c>
      <c r="M8" s="90">
        <v>0.02</v>
      </c>
      <c r="N8" s="90"/>
      <c r="O8" s="90"/>
      <c r="P8" s="91"/>
      <c r="Q8" s="91"/>
      <c r="R8" s="90"/>
      <c r="S8" s="90"/>
      <c r="T8" s="90"/>
      <c r="U8" s="77"/>
    </row>
    <row r="9" spans="1:21" ht="18">
      <c r="A9" s="162"/>
      <c r="B9" s="145" t="s">
        <v>45</v>
      </c>
      <c r="C9" s="146"/>
      <c r="D9" s="147"/>
      <c r="E9" s="70"/>
      <c r="F9" s="71">
        <v>0</v>
      </c>
      <c r="G9" s="72">
        <f>+E9</f>
        <v>0</v>
      </c>
      <c r="H9" s="46"/>
      <c r="J9" s="91"/>
      <c r="K9" s="90" t="s">
        <v>26</v>
      </c>
      <c r="L9" s="90" t="s">
        <v>46</v>
      </c>
      <c r="M9" s="90">
        <v>0.02</v>
      </c>
      <c r="N9" s="90"/>
      <c r="O9" s="90"/>
      <c r="P9" s="91"/>
      <c r="Q9" s="91"/>
      <c r="R9" s="90"/>
      <c r="S9" s="90"/>
      <c r="T9" s="90"/>
      <c r="U9" s="77"/>
    </row>
    <row r="10" spans="1:21" ht="18">
      <c r="A10" s="162"/>
      <c r="B10" s="156" t="s">
        <v>47</v>
      </c>
      <c r="C10" s="156"/>
      <c r="D10" s="156"/>
      <c r="E10" s="156"/>
      <c r="F10" s="156"/>
      <c r="G10" s="73">
        <f>SUM(G6:G9)</f>
        <v>2734256</v>
      </c>
      <c r="H10" s="46"/>
      <c r="J10" s="91"/>
      <c r="K10" s="90" t="s">
        <v>26</v>
      </c>
      <c r="L10" s="90" t="s">
        <v>48</v>
      </c>
      <c r="M10" s="90">
        <v>3.5000000000000003E-2</v>
      </c>
      <c r="N10" s="90"/>
      <c r="O10" s="90"/>
      <c r="P10" s="91"/>
      <c r="Q10" s="91"/>
      <c r="R10" s="90"/>
      <c r="S10" s="90"/>
      <c r="T10" s="90"/>
      <c r="U10" s="77"/>
    </row>
    <row r="11" spans="1:21" ht="18">
      <c r="A11" s="162"/>
      <c r="B11" s="145" t="s">
        <v>49</v>
      </c>
      <c r="C11" s="146"/>
      <c r="D11" s="147"/>
      <c r="E11" s="74">
        <f>+E6</f>
        <v>2734256</v>
      </c>
      <c r="F11" s="75">
        <f>+F6</f>
        <v>0.19</v>
      </c>
      <c r="G11" s="76">
        <f>+E11*F11</f>
        <v>519508.64</v>
      </c>
      <c r="H11" s="46"/>
      <c r="J11" s="91"/>
      <c r="K11" s="90" t="s">
        <v>30</v>
      </c>
      <c r="L11" s="90" t="s">
        <v>50</v>
      </c>
      <c r="M11" s="90">
        <v>0.04</v>
      </c>
      <c r="N11" s="90"/>
      <c r="O11" s="90"/>
      <c r="P11" s="91"/>
      <c r="Q11" s="91"/>
      <c r="R11" s="90"/>
      <c r="S11" s="90"/>
      <c r="T11" s="90"/>
      <c r="U11" s="77"/>
    </row>
    <row r="12" spans="1:21" ht="18">
      <c r="A12" s="162"/>
      <c r="B12" s="145" t="s">
        <v>51</v>
      </c>
      <c r="C12" s="146"/>
      <c r="D12" s="147"/>
      <c r="E12" s="74">
        <f t="shared" ref="E12:F14" si="0">+E7</f>
        <v>0</v>
      </c>
      <c r="F12" s="75">
        <f t="shared" si="0"/>
        <v>0.19</v>
      </c>
      <c r="G12" s="76">
        <f>+E12*F12</f>
        <v>0</v>
      </c>
      <c r="H12" s="46"/>
      <c r="J12" s="91"/>
      <c r="K12" s="90" t="s">
        <v>30</v>
      </c>
      <c r="L12" s="90" t="s">
        <v>52</v>
      </c>
      <c r="M12" s="90">
        <v>3.5000000000000003E-2</v>
      </c>
      <c r="N12" s="90"/>
      <c r="O12" s="90"/>
      <c r="P12" s="91"/>
      <c r="Q12" s="91"/>
      <c r="R12" s="90"/>
      <c r="S12" s="90"/>
      <c r="T12" s="90"/>
      <c r="U12" s="77"/>
    </row>
    <row r="13" spans="1:21" ht="18">
      <c r="A13" s="162"/>
      <c r="B13" s="145" t="s">
        <v>53</v>
      </c>
      <c r="C13" s="146"/>
      <c r="D13" s="147"/>
      <c r="E13" s="74">
        <f t="shared" si="0"/>
        <v>0</v>
      </c>
      <c r="F13" s="75">
        <f t="shared" si="0"/>
        <v>0</v>
      </c>
      <c r="G13" s="76">
        <f>+E13*F13</f>
        <v>0</v>
      </c>
      <c r="H13" s="46"/>
      <c r="J13" s="91"/>
      <c r="K13" s="91"/>
      <c r="L13" s="90" t="s">
        <v>54</v>
      </c>
      <c r="M13" s="92">
        <v>0</v>
      </c>
      <c r="N13" s="90"/>
      <c r="O13" s="90"/>
      <c r="P13" s="91"/>
      <c r="Q13" s="91"/>
      <c r="R13" s="90"/>
      <c r="S13" s="90"/>
      <c r="T13" s="90"/>
    </row>
    <row r="14" spans="1:21" ht="18">
      <c r="A14" s="162"/>
      <c r="B14" s="145" t="s">
        <v>55</v>
      </c>
      <c r="C14" s="146"/>
      <c r="D14" s="147"/>
      <c r="E14" s="74">
        <f t="shared" si="0"/>
        <v>0</v>
      </c>
      <c r="F14" s="75">
        <f t="shared" si="0"/>
        <v>0</v>
      </c>
      <c r="G14" s="76">
        <f>+E14*F14</f>
        <v>0</v>
      </c>
      <c r="H14" s="46"/>
      <c r="J14" s="99"/>
      <c r="K14" s="89" t="s">
        <v>21</v>
      </c>
      <c r="L14" s="90"/>
      <c r="M14" s="92"/>
      <c r="N14" s="90"/>
      <c r="O14" s="90"/>
      <c r="P14" s="90"/>
      <c r="Q14" s="90"/>
      <c r="R14" s="90"/>
      <c r="S14" s="90"/>
      <c r="T14" s="90"/>
    </row>
    <row r="15" spans="1:21" ht="18">
      <c r="A15" s="162"/>
      <c r="B15" s="156" t="s">
        <v>56</v>
      </c>
      <c r="C15" s="156"/>
      <c r="D15" s="156"/>
      <c r="E15" s="156"/>
      <c r="F15" s="156"/>
      <c r="G15" s="73">
        <f>SUM(G11:G14)</f>
        <v>519508.64</v>
      </c>
      <c r="H15" s="46"/>
      <c r="J15" s="99"/>
      <c r="K15" s="89" t="s">
        <v>26</v>
      </c>
      <c r="L15" s="90"/>
      <c r="M15" s="92"/>
      <c r="N15" s="90"/>
      <c r="O15" s="90"/>
      <c r="P15" s="90"/>
      <c r="Q15" s="90"/>
      <c r="R15" s="90"/>
      <c r="S15" s="90"/>
      <c r="T15" s="90"/>
    </row>
    <row r="16" spans="1:21" ht="18">
      <c r="A16" s="163"/>
      <c r="B16" s="156" t="s">
        <v>57</v>
      </c>
      <c r="C16" s="156"/>
      <c r="D16" s="156"/>
      <c r="E16" s="156"/>
      <c r="F16" s="156"/>
      <c r="G16" s="73">
        <f>+G10+G15</f>
        <v>3253764.64</v>
      </c>
      <c r="H16" s="102"/>
      <c r="J16" s="99"/>
      <c r="K16" s="89"/>
      <c r="L16" s="90"/>
      <c r="M16" s="92"/>
      <c r="N16" s="90"/>
      <c r="O16" s="90"/>
      <c r="P16" s="90"/>
      <c r="Q16" s="90"/>
      <c r="R16" s="90"/>
      <c r="S16" s="90"/>
      <c r="T16" s="90"/>
    </row>
    <row r="17" spans="1:20" ht="36">
      <c r="A17" s="167" t="s">
        <v>58</v>
      </c>
      <c r="B17" s="80" t="s">
        <v>59</v>
      </c>
      <c r="C17" s="81" t="s">
        <v>60</v>
      </c>
      <c r="D17" s="81" t="s">
        <v>61</v>
      </c>
      <c r="E17" s="81" t="s">
        <v>23</v>
      </c>
      <c r="F17" s="80" t="s">
        <v>3</v>
      </c>
      <c r="G17" s="81" t="s">
        <v>62</v>
      </c>
      <c r="H17" s="46"/>
      <c r="J17" s="99"/>
      <c r="K17" s="91"/>
      <c r="L17" s="90"/>
      <c r="M17" s="92"/>
      <c r="N17" s="90"/>
      <c r="O17" s="90"/>
      <c r="P17" s="90"/>
      <c r="Q17" s="90"/>
      <c r="R17" s="90"/>
      <c r="S17" s="90"/>
      <c r="T17" s="90"/>
    </row>
    <row r="18" spans="1:20" ht="36">
      <c r="A18" s="168"/>
      <c r="B18" s="82" t="s">
        <v>63</v>
      </c>
      <c r="C18" s="83">
        <v>0</v>
      </c>
      <c r="D18" s="87" t="s">
        <v>26</v>
      </c>
      <c r="E18" s="88" t="s">
        <v>52</v>
      </c>
      <c r="F18" s="85">
        <f>+VLOOKUP(E18,L$2:$M$13,2,0)</f>
        <v>3.5000000000000003E-2</v>
      </c>
      <c r="G18" s="86">
        <f>+C18*F18</f>
        <v>0</v>
      </c>
      <c r="H18" s="46"/>
      <c r="J18" s="99"/>
      <c r="K18" s="109"/>
      <c r="L18" s="90"/>
      <c r="M18" s="92"/>
      <c r="N18" s="90"/>
      <c r="O18" s="90"/>
      <c r="P18" s="90"/>
      <c r="Q18" s="90"/>
      <c r="R18" s="90"/>
      <c r="S18" s="90"/>
      <c r="T18" s="90"/>
    </row>
    <row r="19" spans="1:20" ht="43.5" customHeight="1">
      <c r="A19" s="168"/>
      <c r="B19" s="82" t="s">
        <v>65</v>
      </c>
      <c r="C19" s="83">
        <v>0</v>
      </c>
      <c r="D19" s="148" t="s">
        <v>66</v>
      </c>
      <c r="E19" s="148"/>
      <c r="F19" s="66">
        <v>0.15</v>
      </c>
      <c r="G19" s="84">
        <f>+C19*F19</f>
        <v>0</v>
      </c>
      <c r="H19" s="46"/>
      <c r="J19" s="102"/>
      <c r="K19" s="110"/>
      <c r="L19" s="111"/>
      <c r="M19" s="111"/>
    </row>
    <row r="20" spans="1:20" ht="42.75">
      <c r="A20" s="168"/>
      <c r="B20" s="93" t="s">
        <v>59</v>
      </c>
      <c r="C20" s="94" t="s">
        <v>67</v>
      </c>
      <c r="D20" s="149" t="s">
        <v>68</v>
      </c>
      <c r="E20" s="150"/>
      <c r="F20" s="93" t="s">
        <v>3</v>
      </c>
      <c r="G20" s="94" t="s">
        <v>62</v>
      </c>
      <c r="H20" s="67" t="s">
        <v>69</v>
      </c>
      <c r="I20" s="51">
        <f>+VLOOKUP(D21,'Tarifas validar '!A$5:G425,7,0)</f>
        <v>0.63600000000000001</v>
      </c>
      <c r="J20" s="52" t="s">
        <v>70</v>
      </c>
      <c r="K20" s="51">
        <f>+VLOOKUP(D21,'Tarifas validar '!A$5:Z425,8,0)</f>
        <v>6.36</v>
      </c>
    </row>
    <row r="21" spans="1:20" ht="20.25" customHeight="1">
      <c r="A21" s="168"/>
      <c r="B21" s="157" t="s">
        <v>71</v>
      </c>
      <c r="C21" s="159">
        <f>+G10</f>
        <v>2734256</v>
      </c>
      <c r="D21" s="151">
        <v>3312</v>
      </c>
      <c r="E21" s="152"/>
      <c r="F21" s="55">
        <f>+VLOOKUP(D21,'Tarifas validar '!A$5:C425,3,0)</f>
        <v>6</v>
      </c>
      <c r="G21" s="143">
        <f>+(C21*F21)/1000</f>
        <v>16405.536</v>
      </c>
      <c r="H21" s="174">
        <f>+I20*C21%</f>
        <v>17389.868160000002</v>
      </c>
      <c r="I21" s="174"/>
      <c r="J21" s="135">
        <f>+(K20*C21)/1000</f>
        <v>17389.868160000002</v>
      </c>
      <c r="K21" s="135"/>
    </row>
    <row r="22" spans="1:20" ht="63.75" customHeight="1">
      <c r="A22" s="168"/>
      <c r="B22" s="158"/>
      <c r="C22" s="160"/>
      <c r="D22" s="133" t="str">
        <f>+VLOOKUP(D21,'Tarifas validar '!A$5:C425,2,0)</f>
        <v>Mantenimiento y reparación especializado de maquinaria y equipo.</v>
      </c>
      <c r="E22" s="134"/>
      <c r="F22" s="56" t="s">
        <v>72</v>
      </c>
      <c r="G22" s="144"/>
      <c r="H22" s="174"/>
      <c r="I22" s="174"/>
      <c r="J22" s="135"/>
      <c r="K22" s="135"/>
    </row>
    <row r="23" spans="1:20" ht="29.25" customHeight="1">
      <c r="A23" s="169"/>
      <c r="B23" s="53" t="s">
        <v>16</v>
      </c>
      <c r="C23" s="54">
        <f>+G21</f>
        <v>16405.536</v>
      </c>
      <c r="D23" s="54"/>
      <c r="E23" s="50"/>
      <c r="F23" s="57">
        <v>0.06</v>
      </c>
      <c r="G23" s="58">
        <f>+C23*F23</f>
        <v>984.33215999999993</v>
      </c>
      <c r="H23" s="174"/>
      <c r="I23" s="174"/>
      <c r="J23" s="135"/>
      <c r="K23" s="135"/>
    </row>
    <row r="24" spans="1:20" ht="38.25" customHeight="1" thickBot="1">
      <c r="A24" s="59"/>
      <c r="B24" s="170" t="s">
        <v>73</v>
      </c>
      <c r="C24" s="170"/>
      <c r="D24" s="170"/>
      <c r="E24" s="170"/>
      <c r="F24" s="170"/>
      <c r="G24" s="60">
        <f>+G18+G19+G21+G23</f>
        <v>17389.868159999998</v>
      </c>
      <c r="H24" s="46"/>
      <c r="J24" s="46"/>
    </row>
    <row r="25" spans="1:20" ht="20.25">
      <c r="A25" s="61"/>
      <c r="B25" s="61"/>
      <c r="C25" s="61"/>
      <c r="D25" s="61"/>
      <c r="E25" s="61"/>
      <c r="F25" s="61"/>
      <c r="G25" s="62"/>
      <c r="H25" s="46"/>
      <c r="J25" s="46"/>
    </row>
    <row r="26" spans="1:20" ht="28.5" customHeight="1" thickBot="1">
      <c r="A26" s="130" t="s">
        <v>74</v>
      </c>
      <c r="B26" s="131"/>
      <c r="C26" s="131"/>
      <c r="D26" s="131"/>
      <c r="E26" s="131"/>
      <c r="F26" s="132"/>
      <c r="G26" s="64">
        <v>0</v>
      </c>
      <c r="H26" s="46"/>
      <c r="J26" s="46"/>
      <c r="L26" s="45">
        <f>2734256*0.5/100</f>
        <v>13671.28</v>
      </c>
    </row>
    <row r="27" spans="1:20" ht="20.25">
      <c r="A27" s="61"/>
      <c r="B27" s="61"/>
      <c r="C27" s="61"/>
      <c r="D27" s="61"/>
      <c r="E27" s="61"/>
      <c r="F27" s="61"/>
      <c r="G27" s="62"/>
      <c r="H27" s="46"/>
      <c r="J27" s="46">
        <f>2439993*0.636/100</f>
        <v>15518.35548</v>
      </c>
      <c r="L27" s="113">
        <f>+L26+H21</f>
        <v>31061.148160000004</v>
      </c>
    </row>
    <row r="28" spans="1:20" ht="53.25" customHeight="1" thickBot="1">
      <c r="A28" s="179" t="s">
        <v>75</v>
      </c>
      <c r="B28" s="180"/>
      <c r="C28" s="180"/>
      <c r="D28" s="180"/>
      <c r="E28" s="180"/>
      <c r="F28" s="181"/>
      <c r="G28" s="63">
        <f>+G16-G24-G26</f>
        <v>3236374.7718400001</v>
      </c>
      <c r="H28" s="46"/>
      <c r="J28" s="46"/>
    </row>
    <row r="29" spans="1:20">
      <c r="H29" s="46"/>
      <c r="J29" s="46"/>
    </row>
    <row r="30" spans="1:20">
      <c r="H30" s="46"/>
      <c r="J30" s="46"/>
      <c r="K30" s="46"/>
    </row>
    <row r="31" spans="1:20">
      <c r="H31" s="48"/>
      <c r="J31" s="46"/>
    </row>
    <row r="32" spans="1:20">
      <c r="H32" s="46"/>
      <c r="J32" s="46"/>
      <c r="K32" s="46"/>
    </row>
    <row r="33" spans="8:11">
      <c r="H33" s="49"/>
      <c r="J33" s="49"/>
      <c r="K33" s="49"/>
    </row>
  </sheetData>
  <mergeCells count="30">
    <mergeCell ref="B13:D13"/>
    <mergeCell ref="B14:D14"/>
    <mergeCell ref="B1:G1"/>
    <mergeCell ref="B2:G2"/>
    <mergeCell ref="B3:G3"/>
    <mergeCell ref="B4:G4"/>
    <mergeCell ref="B5:D5"/>
    <mergeCell ref="B16:F16"/>
    <mergeCell ref="A17:A23"/>
    <mergeCell ref="D19:E19"/>
    <mergeCell ref="D20:E20"/>
    <mergeCell ref="B21:B22"/>
    <mergeCell ref="C21:C22"/>
    <mergeCell ref="D21:E21"/>
    <mergeCell ref="A5:A16"/>
    <mergeCell ref="B15:F15"/>
    <mergeCell ref="B6:D6"/>
    <mergeCell ref="B7:D7"/>
    <mergeCell ref="B8:D8"/>
    <mergeCell ref="B9:D9"/>
    <mergeCell ref="B10:F10"/>
    <mergeCell ref="B11:D11"/>
    <mergeCell ref="B12:D12"/>
    <mergeCell ref="A28:F28"/>
    <mergeCell ref="G21:G22"/>
    <mergeCell ref="H21:I23"/>
    <mergeCell ref="J21:K23"/>
    <mergeCell ref="D22:E22"/>
    <mergeCell ref="B24:F24"/>
    <mergeCell ref="A26:F26"/>
  </mergeCells>
  <dataValidations count="3">
    <dataValidation type="list" allowBlank="1" showInputMessage="1" showErrorMessage="1" sqref="F19" xr:uid="{B348F191-9571-4E7E-8470-AEB26ECB9975}">
      <formula1>"15%,0%"</formula1>
    </dataValidation>
    <dataValidation type="list" allowBlank="1" showInputMessage="1" showErrorMessage="1" sqref="F6:F9" xr:uid="{9BA32A13-4C05-4964-81BF-7C61BA6C7F9F}">
      <formula1>"0%,5%,19%"</formula1>
    </dataValidation>
    <dataValidation type="list" allowBlank="1" showInputMessage="1" showErrorMessage="1" sqref="E18" xr:uid="{128291FB-8DFB-4508-9BBE-E5CC65D5D831}">
      <formula1>INDIRECT($D$18)</formula1>
    </dataValidation>
  </dataValidations>
  <pageMargins left="0.70866141732283472" right="0.70866141732283472" top="0.74803149606299213" bottom="0.74803149606299213" header="0.31496062992125984" footer="0.31496062992125984"/>
  <pageSetup scale="48" orientation="landscape" r:id="rId1"/>
  <tableParts count="2">
    <tablePart r:id="rId2"/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F387066-8531-4A9C-B92A-7A59942FFCBD}">
          <x14:formula1>
            <xm:f>Hoja3!$B$3:$B$6</xm:f>
          </x14:formula1>
          <xm:sqref>D18</xm:sqref>
        </x14:dataValidation>
      </x14:dataValidations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F659D6-C180-4751-AEA6-4341A2849021}">
  <sheetPr>
    <pageSetUpPr fitToPage="1"/>
  </sheetPr>
  <dimension ref="A1:U33"/>
  <sheetViews>
    <sheetView zoomScale="70" zoomScaleNormal="70" zoomScaleSheetLayoutView="85" workbookViewId="0">
      <selection activeCell="I26" sqref="I26"/>
    </sheetView>
  </sheetViews>
  <sheetFormatPr defaultColWidth="10.7109375" defaultRowHeight="15"/>
  <cols>
    <col min="1" max="1" width="32.28515625" style="44" customWidth="1"/>
    <col min="2" max="2" width="29.5703125" style="44" customWidth="1"/>
    <col min="3" max="3" width="23.28515625" style="44" bestFit="1" customWidth="1"/>
    <col min="4" max="4" width="23.28515625" style="44" customWidth="1"/>
    <col min="5" max="5" width="39" style="44" customWidth="1"/>
    <col min="6" max="6" width="18.42578125" style="44" customWidth="1"/>
    <col min="7" max="7" width="26" style="47" bestFit="1" customWidth="1"/>
    <col min="8" max="8" width="20.5703125" style="44" customWidth="1"/>
    <col min="9" max="9" width="9" style="44" customWidth="1"/>
    <col min="10" max="10" width="17.7109375" style="44" customWidth="1"/>
    <col min="11" max="11" width="16" style="44" bestFit="1" customWidth="1"/>
    <col min="12" max="12" width="25.140625" style="45" bestFit="1" customWidth="1"/>
    <col min="13" max="13" width="13.28515625" style="65" bestFit="1" customWidth="1"/>
    <col min="14" max="15" width="10.7109375" style="45"/>
    <col min="16" max="17" width="18.7109375" style="45" customWidth="1"/>
    <col min="18" max="18" width="24.5703125" style="45" bestFit="1" customWidth="1"/>
    <col min="19" max="19" width="41.5703125" style="45" customWidth="1"/>
    <col min="20" max="20" width="38.85546875" style="45" bestFit="1" customWidth="1"/>
    <col min="21" max="16384" width="10.7109375" style="45"/>
  </cols>
  <sheetData>
    <row r="1" spans="1:21" ht="24" customHeight="1">
      <c r="A1" s="78" t="s">
        <v>19</v>
      </c>
      <c r="B1" s="136" t="s">
        <v>532</v>
      </c>
      <c r="C1" s="137"/>
      <c r="D1" s="137"/>
      <c r="E1" s="137"/>
      <c r="F1" s="137"/>
      <c r="G1" s="138"/>
      <c r="J1" s="89" t="s">
        <v>21</v>
      </c>
      <c r="K1" s="90" t="s">
        <v>22</v>
      </c>
      <c r="L1" s="90" t="s">
        <v>23</v>
      </c>
      <c r="M1" s="90" t="s">
        <v>24</v>
      </c>
      <c r="N1" s="90"/>
      <c r="O1" s="90"/>
      <c r="P1" s="90"/>
      <c r="Q1" s="90"/>
      <c r="R1" s="89"/>
      <c r="S1" s="89"/>
      <c r="T1" s="90"/>
      <c r="U1" s="77"/>
    </row>
    <row r="2" spans="1:21" ht="24" customHeight="1">
      <c r="A2" s="79" t="s">
        <v>25</v>
      </c>
      <c r="B2" s="139">
        <v>0</v>
      </c>
      <c r="C2" s="140"/>
      <c r="D2" s="140"/>
      <c r="E2" s="140"/>
      <c r="F2" s="140"/>
      <c r="G2" s="141"/>
      <c r="J2" s="89" t="s">
        <v>26</v>
      </c>
      <c r="K2" s="90" t="s">
        <v>21</v>
      </c>
      <c r="L2" s="90" t="s">
        <v>27</v>
      </c>
      <c r="M2" s="90">
        <v>1.4999999999999999E-2</v>
      </c>
      <c r="N2" s="90"/>
      <c r="O2" s="90"/>
      <c r="P2" s="89"/>
      <c r="Q2" s="89"/>
      <c r="R2" s="90"/>
      <c r="S2" s="90"/>
      <c r="T2" s="90"/>
      <c r="U2" s="77"/>
    </row>
    <row r="3" spans="1:21" ht="24" customHeight="1">
      <c r="A3" s="79" t="s">
        <v>28</v>
      </c>
      <c r="B3" s="139">
        <v>0</v>
      </c>
      <c r="C3" s="140"/>
      <c r="D3" s="140"/>
      <c r="E3" s="140"/>
      <c r="F3" s="140"/>
      <c r="G3" s="141"/>
      <c r="J3" s="89" t="s">
        <v>30</v>
      </c>
      <c r="K3" s="90" t="s">
        <v>21</v>
      </c>
      <c r="L3" s="90" t="s">
        <v>31</v>
      </c>
      <c r="M3" s="90">
        <v>2.5000000000000001E-2</v>
      </c>
      <c r="N3" s="90"/>
      <c r="O3" s="90"/>
      <c r="P3" s="89"/>
      <c r="Q3" s="89"/>
      <c r="R3" s="90"/>
      <c r="S3" s="90"/>
      <c r="T3" s="90"/>
      <c r="U3" s="77"/>
    </row>
    <row r="4" spans="1:21" ht="24" customHeight="1">
      <c r="A4" s="79" t="s">
        <v>32</v>
      </c>
      <c r="B4" s="142">
        <v>0</v>
      </c>
      <c r="C4" s="140"/>
      <c r="D4" s="140"/>
      <c r="E4" s="140"/>
      <c r="F4" s="140"/>
      <c r="G4" s="141"/>
      <c r="J4" s="89"/>
      <c r="K4" s="90" t="s">
        <v>21</v>
      </c>
      <c r="L4" s="90" t="s">
        <v>33</v>
      </c>
      <c r="M4" s="90">
        <v>3.5000000000000003E-2</v>
      </c>
      <c r="N4" s="90"/>
      <c r="O4" s="90"/>
      <c r="P4" s="89"/>
      <c r="Q4" s="89"/>
      <c r="R4" s="90"/>
      <c r="S4" s="90"/>
      <c r="T4" s="90"/>
      <c r="U4" s="77"/>
    </row>
    <row r="5" spans="1:21" ht="36">
      <c r="A5" s="161" t="s">
        <v>34</v>
      </c>
      <c r="B5" s="164" t="s">
        <v>35</v>
      </c>
      <c r="C5" s="165"/>
      <c r="D5" s="166"/>
      <c r="E5" s="68" t="s">
        <v>36</v>
      </c>
      <c r="F5" s="69" t="s">
        <v>3</v>
      </c>
      <c r="G5" s="68" t="s">
        <v>37</v>
      </c>
      <c r="J5" s="89"/>
      <c r="K5" s="90" t="s">
        <v>26</v>
      </c>
      <c r="L5" s="90" t="s">
        <v>38</v>
      </c>
      <c r="M5" s="90">
        <v>0.04</v>
      </c>
      <c r="N5" s="90"/>
      <c r="O5" s="90"/>
      <c r="P5" s="89"/>
      <c r="Q5" s="89"/>
      <c r="R5" s="90"/>
      <c r="S5" s="90"/>
      <c r="T5" s="90"/>
      <c r="U5" s="77"/>
    </row>
    <row r="6" spans="1:21" ht="18">
      <c r="A6" s="162"/>
      <c r="B6" s="145" t="s">
        <v>39</v>
      </c>
      <c r="C6" s="146"/>
      <c r="D6" s="147"/>
      <c r="E6" s="46">
        <v>11600000</v>
      </c>
      <c r="F6" s="71">
        <v>0.19</v>
      </c>
      <c r="G6" s="72">
        <f>+E6</f>
        <v>11600000</v>
      </c>
      <c r="H6" s="46"/>
      <c r="J6" s="91"/>
      <c r="K6" s="90" t="s">
        <v>26</v>
      </c>
      <c r="L6" s="90">
        <v>52439818</v>
      </c>
      <c r="M6" s="90">
        <v>0.06</v>
      </c>
      <c r="N6" s="90"/>
      <c r="O6" s="90"/>
      <c r="P6" s="89"/>
      <c r="Q6" s="89"/>
      <c r="R6" s="90"/>
      <c r="S6" s="90"/>
      <c r="T6" s="90"/>
      <c r="U6" s="77"/>
    </row>
    <row r="7" spans="1:21" ht="18">
      <c r="A7" s="162"/>
      <c r="B7" s="145" t="s">
        <v>41</v>
      </c>
      <c r="C7" s="146"/>
      <c r="D7" s="147"/>
      <c r="E7" s="70">
        <v>0</v>
      </c>
      <c r="F7" s="71">
        <v>0.19</v>
      </c>
      <c r="G7" s="72">
        <f>+E7</f>
        <v>0</v>
      </c>
      <c r="H7" s="46"/>
      <c r="J7" s="91"/>
      <c r="K7" s="90" t="s">
        <v>26</v>
      </c>
      <c r="L7" s="90" t="s">
        <v>42</v>
      </c>
      <c r="M7" s="90">
        <v>0.01</v>
      </c>
      <c r="N7" s="90"/>
      <c r="O7" s="90"/>
      <c r="P7" s="91"/>
      <c r="Q7" s="91"/>
      <c r="R7" s="90"/>
      <c r="S7" s="90"/>
      <c r="T7" s="90"/>
      <c r="U7" s="77"/>
    </row>
    <row r="8" spans="1:21" ht="18">
      <c r="A8" s="162"/>
      <c r="B8" s="145" t="s">
        <v>43</v>
      </c>
      <c r="C8" s="146"/>
      <c r="D8" s="147"/>
      <c r="E8" s="70"/>
      <c r="F8" s="71">
        <v>0</v>
      </c>
      <c r="G8" s="72">
        <f>+E8</f>
        <v>0</v>
      </c>
      <c r="H8" s="46"/>
      <c r="J8" s="91"/>
      <c r="K8" s="90" t="s">
        <v>26</v>
      </c>
      <c r="L8" s="90" t="s">
        <v>44</v>
      </c>
      <c r="M8" s="90">
        <v>0.02</v>
      </c>
      <c r="N8" s="90"/>
      <c r="O8" s="90"/>
      <c r="P8" s="91"/>
      <c r="Q8" s="91"/>
      <c r="R8" s="90"/>
      <c r="S8" s="90"/>
      <c r="T8" s="90"/>
      <c r="U8" s="77"/>
    </row>
    <row r="9" spans="1:21" ht="18">
      <c r="A9" s="162"/>
      <c r="B9" s="145" t="s">
        <v>45</v>
      </c>
      <c r="C9" s="146"/>
      <c r="D9" s="147"/>
      <c r="E9" s="70"/>
      <c r="F9" s="71">
        <v>0</v>
      </c>
      <c r="G9" s="72">
        <f>+E9</f>
        <v>0</v>
      </c>
      <c r="H9" s="46"/>
      <c r="J9" s="91"/>
      <c r="K9" s="90" t="s">
        <v>26</v>
      </c>
      <c r="L9" s="90" t="s">
        <v>46</v>
      </c>
      <c r="M9" s="90">
        <v>0.02</v>
      </c>
      <c r="N9" s="90"/>
      <c r="O9" s="90"/>
      <c r="P9" s="91"/>
      <c r="Q9" s="91"/>
      <c r="R9" s="90"/>
      <c r="S9" s="90"/>
      <c r="T9" s="90"/>
      <c r="U9" s="77"/>
    </row>
    <row r="10" spans="1:21" ht="18">
      <c r="A10" s="162"/>
      <c r="B10" s="156" t="s">
        <v>47</v>
      </c>
      <c r="C10" s="156"/>
      <c r="D10" s="156"/>
      <c r="E10" s="156"/>
      <c r="F10" s="156"/>
      <c r="G10" s="73">
        <f>SUM(G6:G9)</f>
        <v>11600000</v>
      </c>
      <c r="H10" s="46"/>
      <c r="J10" s="91"/>
      <c r="K10" s="90" t="s">
        <v>26</v>
      </c>
      <c r="L10" s="90" t="s">
        <v>48</v>
      </c>
      <c r="M10" s="90">
        <v>3.5000000000000003E-2</v>
      </c>
      <c r="N10" s="90"/>
      <c r="O10" s="90"/>
      <c r="P10" s="91"/>
      <c r="Q10" s="91"/>
      <c r="R10" s="90"/>
      <c r="S10" s="90"/>
      <c r="T10" s="90"/>
      <c r="U10" s="77"/>
    </row>
    <row r="11" spans="1:21" ht="18">
      <c r="A11" s="162"/>
      <c r="B11" s="145" t="s">
        <v>49</v>
      </c>
      <c r="C11" s="146"/>
      <c r="D11" s="147"/>
      <c r="E11" s="74">
        <f>+E6</f>
        <v>11600000</v>
      </c>
      <c r="F11" s="75">
        <f>+F6</f>
        <v>0.19</v>
      </c>
      <c r="G11" s="76">
        <f>+E11*F11</f>
        <v>2204000</v>
      </c>
      <c r="H11" s="46"/>
      <c r="J11" s="91"/>
      <c r="K11" s="90" t="s">
        <v>30</v>
      </c>
      <c r="L11" s="90" t="s">
        <v>50</v>
      </c>
      <c r="M11" s="90">
        <v>0.04</v>
      </c>
      <c r="N11" s="90"/>
      <c r="O11" s="90"/>
      <c r="P11" s="91"/>
      <c r="Q11" s="91"/>
      <c r="R11" s="90"/>
      <c r="S11" s="90"/>
      <c r="T11" s="90"/>
      <c r="U11" s="77"/>
    </row>
    <row r="12" spans="1:21" ht="18">
      <c r="A12" s="162"/>
      <c r="B12" s="145" t="s">
        <v>51</v>
      </c>
      <c r="C12" s="146"/>
      <c r="D12" s="147"/>
      <c r="E12" s="74">
        <f t="shared" ref="E12:F14" si="0">+E7</f>
        <v>0</v>
      </c>
      <c r="F12" s="75">
        <f t="shared" si="0"/>
        <v>0.19</v>
      </c>
      <c r="G12" s="76">
        <f>+E12*F12</f>
        <v>0</v>
      </c>
      <c r="H12" s="46"/>
      <c r="J12" s="91"/>
      <c r="K12" s="90" t="s">
        <v>30</v>
      </c>
      <c r="L12" s="90" t="s">
        <v>52</v>
      </c>
      <c r="M12" s="90">
        <v>3.5000000000000003E-2</v>
      </c>
      <c r="N12" s="90"/>
      <c r="O12" s="90"/>
      <c r="P12" s="91"/>
      <c r="Q12" s="91"/>
      <c r="R12" s="90"/>
      <c r="S12" s="90"/>
      <c r="T12" s="90"/>
      <c r="U12" s="77"/>
    </row>
    <row r="13" spans="1:21" ht="18">
      <c r="A13" s="162"/>
      <c r="B13" s="145" t="s">
        <v>53</v>
      </c>
      <c r="C13" s="146"/>
      <c r="D13" s="147"/>
      <c r="E13" s="74">
        <f t="shared" si="0"/>
        <v>0</v>
      </c>
      <c r="F13" s="75">
        <f t="shared" si="0"/>
        <v>0</v>
      </c>
      <c r="G13" s="76">
        <f>+E13*F13</f>
        <v>0</v>
      </c>
      <c r="H13" s="46"/>
      <c r="J13" s="91"/>
      <c r="K13" s="91"/>
      <c r="L13" s="90" t="s">
        <v>54</v>
      </c>
      <c r="M13" s="92">
        <v>0</v>
      </c>
      <c r="N13" s="90"/>
      <c r="O13" s="90"/>
      <c r="P13" s="91"/>
      <c r="Q13" s="91"/>
      <c r="R13" s="90"/>
      <c r="S13" s="90"/>
      <c r="T13" s="90"/>
    </row>
    <row r="14" spans="1:21" ht="18">
      <c r="A14" s="162"/>
      <c r="B14" s="145" t="s">
        <v>55</v>
      </c>
      <c r="C14" s="146"/>
      <c r="D14" s="147"/>
      <c r="E14" s="74">
        <f t="shared" si="0"/>
        <v>0</v>
      </c>
      <c r="F14" s="75">
        <f t="shared" si="0"/>
        <v>0</v>
      </c>
      <c r="G14" s="76">
        <f>+E14*F14</f>
        <v>0</v>
      </c>
      <c r="H14" s="46"/>
      <c r="J14" s="99"/>
      <c r="K14" s="89" t="s">
        <v>21</v>
      </c>
      <c r="L14" s="90"/>
      <c r="M14" s="92"/>
      <c r="N14" s="90"/>
      <c r="O14" s="90"/>
      <c r="P14" s="90"/>
      <c r="Q14" s="90"/>
      <c r="R14" s="90"/>
      <c r="S14" s="90"/>
      <c r="T14" s="90"/>
    </row>
    <row r="15" spans="1:21" ht="18">
      <c r="A15" s="162"/>
      <c r="B15" s="156" t="s">
        <v>56</v>
      </c>
      <c r="C15" s="156"/>
      <c r="D15" s="156"/>
      <c r="E15" s="156"/>
      <c r="F15" s="156"/>
      <c r="G15" s="73">
        <f>SUM(G11:G14)</f>
        <v>2204000</v>
      </c>
      <c r="H15" s="46"/>
      <c r="J15" s="99"/>
      <c r="K15" s="89" t="s">
        <v>26</v>
      </c>
      <c r="L15" s="90"/>
      <c r="M15" s="92"/>
      <c r="N15" s="90"/>
      <c r="O15" s="90"/>
      <c r="P15" s="90"/>
      <c r="Q15" s="90"/>
      <c r="R15" s="90"/>
      <c r="S15" s="90"/>
      <c r="T15" s="90"/>
    </row>
    <row r="16" spans="1:21" ht="18">
      <c r="A16" s="163"/>
      <c r="B16" s="156" t="s">
        <v>57</v>
      </c>
      <c r="C16" s="156"/>
      <c r="D16" s="156"/>
      <c r="E16" s="156"/>
      <c r="F16" s="156"/>
      <c r="G16" s="73">
        <f>+G10+G15</f>
        <v>13804000</v>
      </c>
      <c r="H16" s="102"/>
      <c r="J16" s="99"/>
      <c r="K16" s="89"/>
      <c r="L16" s="90"/>
      <c r="M16" s="92"/>
      <c r="N16" s="90"/>
      <c r="O16" s="90"/>
      <c r="P16" s="90"/>
      <c r="Q16" s="90"/>
      <c r="R16" s="90"/>
      <c r="S16" s="90"/>
      <c r="T16" s="90"/>
    </row>
    <row r="17" spans="1:20" ht="36">
      <c r="A17" s="167" t="s">
        <v>58</v>
      </c>
      <c r="B17" s="80" t="s">
        <v>59</v>
      </c>
      <c r="C17" s="81" t="s">
        <v>60</v>
      </c>
      <c r="D17" s="81" t="s">
        <v>61</v>
      </c>
      <c r="E17" s="81" t="s">
        <v>23</v>
      </c>
      <c r="F17" s="80" t="s">
        <v>3</v>
      </c>
      <c r="G17" s="81" t="s">
        <v>62</v>
      </c>
      <c r="H17" s="46"/>
      <c r="J17" s="99"/>
      <c r="K17" s="91"/>
      <c r="L17" s="90"/>
      <c r="M17" s="92"/>
      <c r="N17" s="90"/>
      <c r="O17" s="90"/>
      <c r="P17" s="90"/>
      <c r="Q17" s="90"/>
      <c r="R17" s="90"/>
      <c r="S17" s="90"/>
      <c r="T17" s="90"/>
    </row>
    <row r="18" spans="1:20" ht="36">
      <c r="A18" s="168"/>
      <c r="B18" s="82" t="s">
        <v>63</v>
      </c>
      <c r="C18" s="83">
        <f>+G10</f>
        <v>11600000</v>
      </c>
      <c r="D18" s="87" t="s">
        <v>64</v>
      </c>
      <c r="E18" s="88" t="s">
        <v>52</v>
      </c>
      <c r="F18" s="85">
        <f>+VLOOKUP(E18,L$2:$M$13,2,0)</f>
        <v>3.5000000000000003E-2</v>
      </c>
      <c r="G18" s="86">
        <f>+C18*F18</f>
        <v>406000.00000000006</v>
      </c>
      <c r="H18" s="46"/>
      <c r="J18" s="99"/>
      <c r="K18" s="109"/>
      <c r="L18" s="90"/>
      <c r="M18" s="92"/>
      <c r="N18" s="90"/>
      <c r="O18" s="90"/>
      <c r="P18" s="90"/>
      <c r="Q18" s="90"/>
      <c r="R18" s="90"/>
      <c r="S18" s="90"/>
      <c r="T18" s="90"/>
    </row>
    <row r="19" spans="1:20" ht="43.5" customHeight="1">
      <c r="A19" s="168"/>
      <c r="B19" s="82" t="s">
        <v>65</v>
      </c>
      <c r="C19" s="83">
        <f>+G15</f>
        <v>2204000</v>
      </c>
      <c r="D19" s="148" t="s">
        <v>66</v>
      </c>
      <c r="E19" s="148"/>
      <c r="F19" s="66">
        <v>0.15</v>
      </c>
      <c r="G19" s="84">
        <f>+C19*F19</f>
        <v>330600</v>
      </c>
      <c r="H19" s="46"/>
      <c r="J19" s="102"/>
      <c r="K19" s="110"/>
      <c r="L19" s="111"/>
      <c r="M19" s="111"/>
    </row>
    <row r="20" spans="1:20" ht="42.75">
      <c r="A20" s="168"/>
      <c r="B20" s="93" t="s">
        <v>59</v>
      </c>
      <c r="C20" s="94" t="s">
        <v>67</v>
      </c>
      <c r="D20" s="149" t="s">
        <v>68</v>
      </c>
      <c r="E20" s="150"/>
      <c r="F20" s="93" t="s">
        <v>3</v>
      </c>
      <c r="G20" s="94" t="s">
        <v>62</v>
      </c>
      <c r="H20" s="67" t="s">
        <v>69</v>
      </c>
      <c r="I20" s="51">
        <f>+VLOOKUP(D21,'Tarifas validar '!A$5:G425,7,0)</f>
        <v>1.06</v>
      </c>
      <c r="J20" s="52" t="s">
        <v>70</v>
      </c>
      <c r="K20" s="51">
        <f>+VLOOKUP(D21,'Tarifas validar '!A$5:Z425,8,0)</f>
        <v>10.6</v>
      </c>
    </row>
    <row r="21" spans="1:20" ht="20.25" customHeight="1">
      <c r="A21" s="168"/>
      <c r="B21" s="157" t="s">
        <v>71</v>
      </c>
      <c r="C21" s="159">
        <f>+G10</f>
        <v>11600000</v>
      </c>
      <c r="D21" s="151">
        <v>6820</v>
      </c>
      <c r="E21" s="152"/>
      <c r="F21" s="55">
        <f>+VLOOKUP(D21,'Tarifas validar '!A$5:C425,3,0)</f>
        <v>10</v>
      </c>
      <c r="G21" s="143">
        <f>+(C21*F21)/1000</f>
        <v>116000</v>
      </c>
      <c r="H21" s="174">
        <f>+I20*C21%</f>
        <v>122960</v>
      </c>
      <c r="I21" s="174"/>
      <c r="J21" s="135">
        <f>+(K20*C21)/1000</f>
        <v>122960</v>
      </c>
      <c r="K21" s="135"/>
    </row>
    <row r="22" spans="1:20" ht="63.75" customHeight="1">
      <c r="A22" s="168"/>
      <c r="B22" s="158"/>
      <c r="C22" s="160"/>
      <c r="D22" s="133" t="str">
        <f>+VLOOKUP(D21,'Tarifas validar '!A$5:C425,2,0)</f>
        <v>Actividades inmobiliarias realizadas a cambio de una retribución o por contrata</v>
      </c>
      <c r="E22" s="134"/>
      <c r="F22" s="56" t="s">
        <v>72</v>
      </c>
      <c r="G22" s="144"/>
      <c r="H22" s="174"/>
      <c r="I22" s="174"/>
      <c r="J22" s="135"/>
      <c r="K22" s="135"/>
    </row>
    <row r="23" spans="1:20" ht="29.25" customHeight="1">
      <c r="A23" s="169"/>
      <c r="B23" s="53" t="s">
        <v>16</v>
      </c>
      <c r="C23" s="54">
        <f>+G21</f>
        <v>116000</v>
      </c>
      <c r="D23" s="54"/>
      <c r="E23" s="50"/>
      <c r="F23" s="57">
        <v>0.06</v>
      </c>
      <c r="G23" s="58">
        <f>+C23*F23</f>
        <v>6960</v>
      </c>
      <c r="H23" s="174"/>
      <c r="I23" s="174"/>
      <c r="J23" s="135"/>
      <c r="K23" s="135"/>
    </row>
    <row r="24" spans="1:20" ht="38.25" customHeight="1" thickBot="1">
      <c r="A24" s="59"/>
      <c r="B24" s="170" t="s">
        <v>73</v>
      </c>
      <c r="C24" s="170"/>
      <c r="D24" s="170"/>
      <c r="E24" s="170"/>
      <c r="F24" s="170"/>
      <c r="G24" s="60">
        <f>+G18+G19+G21+G23</f>
        <v>859560</v>
      </c>
      <c r="H24" s="46"/>
      <c r="J24" s="46"/>
    </row>
    <row r="25" spans="1:20" ht="20.25">
      <c r="A25" s="61"/>
      <c r="B25" s="61"/>
      <c r="C25" s="61"/>
      <c r="D25" s="61"/>
      <c r="E25" s="61"/>
      <c r="F25" s="61"/>
      <c r="G25" s="62"/>
      <c r="H25" s="46"/>
      <c r="J25" s="46"/>
    </row>
    <row r="26" spans="1:20" ht="28.5" customHeight="1" thickBot="1">
      <c r="A26" s="130" t="s">
        <v>74</v>
      </c>
      <c r="B26" s="131"/>
      <c r="C26" s="131"/>
      <c r="D26" s="131"/>
      <c r="E26" s="131"/>
      <c r="F26" s="132"/>
      <c r="G26" s="64">
        <v>0</v>
      </c>
      <c r="H26" s="46"/>
      <c r="J26" s="46"/>
    </row>
    <row r="27" spans="1:20" ht="20.25">
      <c r="A27" s="61"/>
      <c r="B27" s="61"/>
      <c r="C27" s="61"/>
      <c r="D27" s="61"/>
      <c r="E27" s="61"/>
      <c r="F27" s="61"/>
      <c r="G27" s="62"/>
      <c r="H27" s="46"/>
      <c r="J27" s="46"/>
    </row>
    <row r="28" spans="1:20" ht="53.25" customHeight="1" thickBot="1">
      <c r="A28" s="179" t="s">
        <v>75</v>
      </c>
      <c r="B28" s="180"/>
      <c r="C28" s="180"/>
      <c r="D28" s="180"/>
      <c r="E28" s="180"/>
      <c r="F28" s="181"/>
      <c r="G28" s="63">
        <f>+G16-G24-G26</f>
        <v>12944440</v>
      </c>
      <c r="H28" s="46"/>
      <c r="J28" s="46"/>
    </row>
    <row r="29" spans="1:20">
      <c r="H29" s="46"/>
      <c r="J29" s="46"/>
    </row>
    <row r="30" spans="1:20">
      <c r="H30" s="46"/>
      <c r="J30" s="46"/>
      <c r="K30" s="46"/>
    </row>
    <row r="31" spans="1:20">
      <c r="H31" s="48"/>
      <c r="J31" s="46"/>
    </row>
    <row r="32" spans="1:20">
      <c r="H32" s="46"/>
      <c r="J32" s="46"/>
      <c r="K32" s="46"/>
    </row>
    <row r="33" spans="8:11">
      <c r="H33" s="49"/>
      <c r="J33" s="49"/>
      <c r="K33" s="49"/>
    </row>
  </sheetData>
  <mergeCells count="30">
    <mergeCell ref="B13:D13"/>
    <mergeCell ref="B14:D14"/>
    <mergeCell ref="B1:G1"/>
    <mergeCell ref="B2:G2"/>
    <mergeCell ref="B3:G3"/>
    <mergeCell ref="B4:G4"/>
    <mergeCell ref="B5:D5"/>
    <mergeCell ref="B16:F16"/>
    <mergeCell ref="A17:A23"/>
    <mergeCell ref="D19:E19"/>
    <mergeCell ref="D20:E20"/>
    <mergeCell ref="B21:B22"/>
    <mergeCell ref="C21:C22"/>
    <mergeCell ref="D21:E21"/>
    <mergeCell ref="A5:A16"/>
    <mergeCell ref="B15:F15"/>
    <mergeCell ref="B6:D6"/>
    <mergeCell ref="B7:D7"/>
    <mergeCell ref="B8:D8"/>
    <mergeCell ref="B9:D9"/>
    <mergeCell ref="B10:F10"/>
    <mergeCell ref="B11:D11"/>
    <mergeCell ref="B12:D12"/>
    <mergeCell ref="A28:F28"/>
    <mergeCell ref="G21:G22"/>
    <mergeCell ref="H21:I23"/>
    <mergeCell ref="J21:K23"/>
    <mergeCell ref="D22:E22"/>
    <mergeCell ref="B24:F24"/>
    <mergeCell ref="A26:F26"/>
  </mergeCells>
  <dataValidations count="3">
    <dataValidation type="list" allowBlank="1" showInputMessage="1" showErrorMessage="1" sqref="F19" xr:uid="{5FC297FE-9CFA-4FE3-8D13-3700514B4894}">
      <formula1>"15%,0%"</formula1>
    </dataValidation>
    <dataValidation type="list" allowBlank="1" showInputMessage="1" showErrorMessage="1" sqref="F6:F9" xr:uid="{EF32F457-937E-4B7E-A964-A8304A5D28B6}">
      <formula1>"0%,5%,19%"</formula1>
    </dataValidation>
    <dataValidation type="list" allowBlank="1" showInputMessage="1" showErrorMessage="1" sqref="E18" xr:uid="{BC436011-8AB5-4A8E-BA52-0D3472B83BFE}">
      <formula1>INDIRECT($D$18)</formula1>
    </dataValidation>
  </dataValidations>
  <pageMargins left="0.70866141732283472" right="0.70866141732283472" top="0.74803149606299213" bottom="0.74803149606299213" header="0.31496062992125984" footer="0.31496062992125984"/>
  <pageSetup scale="48" orientation="landscape" r:id="rId1"/>
  <tableParts count="2">
    <tablePart r:id="rId2"/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BFC2A97-1DD1-4691-8C31-234B53E71B50}">
          <x14:formula1>
            <xm:f>Hoja3!$B$3:$B$6</xm:f>
          </x14:formula1>
          <xm:sqref>D18</xm:sqref>
        </x14:dataValidation>
      </x14:dataValidations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27AAED-8BD1-4780-A245-5230B8343195}">
  <sheetPr>
    <pageSetUpPr fitToPage="1"/>
  </sheetPr>
  <dimension ref="A1:U33"/>
  <sheetViews>
    <sheetView zoomScale="70" zoomScaleNormal="70" zoomScaleSheetLayoutView="85" workbookViewId="0">
      <selection activeCell="E7" sqref="E7"/>
    </sheetView>
  </sheetViews>
  <sheetFormatPr defaultColWidth="10.7109375" defaultRowHeight="15"/>
  <cols>
    <col min="1" max="1" width="32.28515625" style="44" customWidth="1"/>
    <col min="2" max="2" width="29.5703125" style="44" customWidth="1"/>
    <col min="3" max="3" width="23.28515625" style="44" bestFit="1" customWidth="1"/>
    <col min="4" max="4" width="23.28515625" style="44" customWidth="1"/>
    <col min="5" max="5" width="39" style="44" customWidth="1"/>
    <col min="6" max="6" width="18.42578125" style="44" customWidth="1"/>
    <col min="7" max="7" width="26" style="47" bestFit="1" customWidth="1"/>
    <col min="8" max="8" width="20.5703125" style="44" customWidth="1"/>
    <col min="9" max="9" width="9" style="44" customWidth="1"/>
    <col min="10" max="10" width="17.7109375" style="44" customWidth="1"/>
    <col min="11" max="11" width="16" style="44" bestFit="1" customWidth="1"/>
    <col min="12" max="12" width="25.140625" style="45" bestFit="1" customWidth="1"/>
    <col min="13" max="13" width="13.28515625" style="65" bestFit="1" customWidth="1"/>
    <col min="14" max="15" width="10.7109375" style="45"/>
    <col min="16" max="17" width="18.7109375" style="45" customWidth="1"/>
    <col min="18" max="18" width="24.5703125" style="45" bestFit="1" customWidth="1"/>
    <col min="19" max="19" width="41.5703125" style="45" customWidth="1"/>
    <col min="20" max="20" width="38.85546875" style="45" bestFit="1" customWidth="1"/>
    <col min="21" max="16384" width="10.7109375" style="45"/>
  </cols>
  <sheetData>
    <row r="1" spans="1:21" ht="24" customHeight="1">
      <c r="A1" s="78" t="s">
        <v>19</v>
      </c>
      <c r="B1" s="136" t="s">
        <v>532</v>
      </c>
      <c r="C1" s="137"/>
      <c r="D1" s="137"/>
      <c r="E1" s="137"/>
      <c r="F1" s="137"/>
      <c r="G1" s="138"/>
      <c r="J1" s="89" t="s">
        <v>21</v>
      </c>
      <c r="K1" s="90" t="s">
        <v>22</v>
      </c>
      <c r="L1" s="90" t="s">
        <v>23</v>
      </c>
      <c r="M1" s="90" t="s">
        <v>24</v>
      </c>
      <c r="N1" s="90"/>
      <c r="O1" s="90"/>
      <c r="P1" s="90"/>
      <c r="Q1" s="90"/>
      <c r="R1" s="89"/>
      <c r="S1" s="89"/>
      <c r="T1" s="90"/>
      <c r="U1" s="77"/>
    </row>
    <row r="2" spans="1:21" ht="24" customHeight="1">
      <c r="A2" s="79" t="s">
        <v>25</v>
      </c>
      <c r="B2" s="139">
        <v>0</v>
      </c>
      <c r="C2" s="140"/>
      <c r="D2" s="140"/>
      <c r="E2" s="140"/>
      <c r="F2" s="140"/>
      <c r="G2" s="141"/>
      <c r="J2" s="89" t="s">
        <v>26</v>
      </c>
      <c r="K2" s="90" t="s">
        <v>21</v>
      </c>
      <c r="L2" s="90" t="s">
        <v>27</v>
      </c>
      <c r="M2" s="90">
        <v>1.4999999999999999E-2</v>
      </c>
      <c r="N2" s="90"/>
      <c r="O2" s="90"/>
      <c r="P2" s="89"/>
      <c r="Q2" s="89"/>
      <c r="R2" s="90"/>
      <c r="S2" s="90"/>
      <c r="T2" s="90"/>
      <c r="U2" s="77"/>
    </row>
    <row r="3" spans="1:21" ht="24" customHeight="1">
      <c r="A3" s="79" t="s">
        <v>28</v>
      </c>
      <c r="B3" s="139">
        <v>0</v>
      </c>
      <c r="C3" s="140"/>
      <c r="D3" s="140"/>
      <c r="E3" s="140"/>
      <c r="F3" s="140"/>
      <c r="G3" s="141"/>
      <c r="J3" s="89" t="s">
        <v>30</v>
      </c>
      <c r="K3" s="90" t="s">
        <v>21</v>
      </c>
      <c r="L3" s="90" t="s">
        <v>31</v>
      </c>
      <c r="M3" s="90">
        <v>2.5000000000000001E-2</v>
      </c>
      <c r="N3" s="90"/>
      <c r="O3" s="90"/>
      <c r="P3" s="89"/>
      <c r="Q3" s="89"/>
      <c r="R3" s="90"/>
      <c r="S3" s="90"/>
      <c r="T3" s="90"/>
      <c r="U3" s="77"/>
    </row>
    <row r="4" spans="1:21" ht="24" customHeight="1">
      <c r="A4" s="79" t="s">
        <v>32</v>
      </c>
      <c r="B4" s="142">
        <v>0</v>
      </c>
      <c r="C4" s="140"/>
      <c r="D4" s="140"/>
      <c r="E4" s="140"/>
      <c r="F4" s="140"/>
      <c r="G4" s="141"/>
      <c r="J4" s="89"/>
      <c r="K4" s="90" t="s">
        <v>21</v>
      </c>
      <c r="L4" s="90" t="s">
        <v>33</v>
      </c>
      <c r="M4" s="90">
        <v>3.5000000000000003E-2</v>
      </c>
      <c r="N4" s="90"/>
      <c r="O4" s="90"/>
      <c r="P4" s="89"/>
      <c r="Q4" s="89"/>
      <c r="R4" s="90"/>
      <c r="S4" s="90"/>
      <c r="T4" s="90"/>
      <c r="U4" s="77"/>
    </row>
    <row r="5" spans="1:21" ht="36">
      <c r="A5" s="161" t="s">
        <v>34</v>
      </c>
      <c r="B5" s="164" t="s">
        <v>35</v>
      </c>
      <c r="C5" s="165"/>
      <c r="D5" s="166"/>
      <c r="E5" s="68" t="s">
        <v>36</v>
      </c>
      <c r="F5" s="69" t="s">
        <v>3</v>
      </c>
      <c r="G5" s="68" t="s">
        <v>37</v>
      </c>
      <c r="J5" s="89"/>
      <c r="K5" s="90" t="s">
        <v>26</v>
      </c>
      <c r="L5" s="90" t="s">
        <v>38</v>
      </c>
      <c r="M5" s="90">
        <v>0.04</v>
      </c>
      <c r="N5" s="90"/>
      <c r="O5" s="90"/>
      <c r="P5" s="89"/>
      <c r="Q5" s="89"/>
      <c r="R5" s="90"/>
      <c r="S5" s="90"/>
      <c r="T5" s="90"/>
      <c r="U5" s="77"/>
    </row>
    <row r="6" spans="1:21" ht="18">
      <c r="A6" s="162"/>
      <c r="B6" s="145" t="s">
        <v>39</v>
      </c>
      <c r="C6" s="146"/>
      <c r="D6" s="147"/>
      <c r="E6" s="46">
        <v>1448242.11</v>
      </c>
      <c r="F6" s="71">
        <v>0.19</v>
      </c>
      <c r="G6" s="72">
        <f>+E6</f>
        <v>1448242.11</v>
      </c>
      <c r="H6" s="46"/>
      <c r="J6" s="91"/>
      <c r="K6" s="90" t="s">
        <v>26</v>
      </c>
      <c r="L6" s="90">
        <v>52439818</v>
      </c>
      <c r="M6" s="90">
        <v>0.06</v>
      </c>
      <c r="N6" s="90"/>
      <c r="O6" s="90"/>
      <c r="P6" s="89"/>
      <c r="Q6" s="89"/>
      <c r="R6" s="90"/>
      <c r="S6" s="90"/>
      <c r="T6" s="90"/>
      <c r="U6" s="77"/>
    </row>
    <row r="7" spans="1:21" ht="18">
      <c r="A7" s="162"/>
      <c r="B7" s="145" t="s">
        <v>41</v>
      </c>
      <c r="C7" s="146"/>
      <c r="D7" s="147"/>
      <c r="E7" s="70">
        <v>0</v>
      </c>
      <c r="F7" s="71">
        <v>0.19</v>
      </c>
      <c r="G7" s="72">
        <f>+E7</f>
        <v>0</v>
      </c>
      <c r="H7" s="46"/>
      <c r="J7" s="91"/>
      <c r="K7" s="90" t="s">
        <v>26</v>
      </c>
      <c r="L7" s="90" t="s">
        <v>42</v>
      </c>
      <c r="M7" s="90">
        <v>0.01</v>
      </c>
      <c r="N7" s="90"/>
      <c r="O7" s="90"/>
      <c r="P7" s="91"/>
      <c r="Q7" s="91"/>
      <c r="R7" s="90"/>
      <c r="S7" s="90"/>
      <c r="T7" s="90"/>
      <c r="U7" s="77"/>
    </row>
    <row r="8" spans="1:21" ht="18">
      <c r="A8" s="162"/>
      <c r="B8" s="145" t="s">
        <v>43</v>
      </c>
      <c r="C8" s="146"/>
      <c r="D8" s="147"/>
      <c r="E8" s="70"/>
      <c r="F8" s="71">
        <v>0</v>
      </c>
      <c r="G8" s="72">
        <f>+E8</f>
        <v>0</v>
      </c>
      <c r="H8" s="46"/>
      <c r="J8" s="91"/>
      <c r="K8" s="90" t="s">
        <v>26</v>
      </c>
      <c r="L8" s="90" t="s">
        <v>44</v>
      </c>
      <c r="M8" s="90">
        <v>0.02</v>
      </c>
      <c r="N8" s="90"/>
      <c r="O8" s="90"/>
      <c r="P8" s="91"/>
      <c r="Q8" s="91"/>
      <c r="R8" s="90"/>
      <c r="S8" s="90"/>
      <c r="T8" s="90"/>
      <c r="U8" s="77"/>
    </row>
    <row r="9" spans="1:21" ht="18">
      <c r="A9" s="162"/>
      <c r="B9" s="145" t="s">
        <v>45</v>
      </c>
      <c r="C9" s="146"/>
      <c r="D9" s="147"/>
      <c r="E9" s="70"/>
      <c r="F9" s="71">
        <v>0</v>
      </c>
      <c r="G9" s="72">
        <f>+E9</f>
        <v>0</v>
      </c>
      <c r="H9" s="46"/>
      <c r="J9" s="91"/>
      <c r="K9" s="90" t="s">
        <v>26</v>
      </c>
      <c r="L9" s="90" t="s">
        <v>46</v>
      </c>
      <c r="M9" s="90">
        <v>0.02</v>
      </c>
      <c r="N9" s="90"/>
      <c r="O9" s="90"/>
      <c r="P9" s="91"/>
      <c r="Q9" s="91"/>
      <c r="R9" s="90"/>
      <c r="S9" s="90"/>
      <c r="T9" s="90"/>
      <c r="U9" s="77"/>
    </row>
    <row r="10" spans="1:21" ht="18">
      <c r="A10" s="162"/>
      <c r="B10" s="156" t="s">
        <v>47</v>
      </c>
      <c r="C10" s="156"/>
      <c r="D10" s="156"/>
      <c r="E10" s="156"/>
      <c r="F10" s="156"/>
      <c r="G10" s="73">
        <f>SUM(G6:G9)</f>
        <v>1448242.11</v>
      </c>
      <c r="H10" s="46"/>
      <c r="J10" s="91"/>
      <c r="K10" s="90" t="s">
        <v>26</v>
      </c>
      <c r="L10" s="90" t="s">
        <v>48</v>
      </c>
      <c r="M10" s="90">
        <v>3.5000000000000003E-2</v>
      </c>
      <c r="N10" s="90"/>
      <c r="O10" s="90"/>
      <c r="P10" s="91"/>
      <c r="Q10" s="91"/>
      <c r="R10" s="90"/>
      <c r="S10" s="90"/>
      <c r="T10" s="90"/>
      <c r="U10" s="77"/>
    </row>
    <row r="11" spans="1:21" ht="18">
      <c r="A11" s="162"/>
      <c r="B11" s="145" t="s">
        <v>49</v>
      </c>
      <c r="C11" s="146"/>
      <c r="D11" s="147"/>
      <c r="E11" s="74">
        <v>0</v>
      </c>
      <c r="F11" s="75">
        <f>+F6</f>
        <v>0.19</v>
      </c>
      <c r="G11" s="76">
        <f>+E11*F11</f>
        <v>0</v>
      </c>
      <c r="H11" s="46"/>
      <c r="J11" s="91"/>
      <c r="K11" s="90" t="s">
        <v>30</v>
      </c>
      <c r="L11" s="90" t="s">
        <v>50</v>
      </c>
      <c r="M11" s="90">
        <v>0.04</v>
      </c>
      <c r="N11" s="90"/>
      <c r="O11" s="90"/>
      <c r="P11" s="91"/>
      <c r="Q11" s="91"/>
      <c r="R11" s="90"/>
      <c r="S11" s="90"/>
      <c r="T11" s="90"/>
      <c r="U11" s="77"/>
    </row>
    <row r="12" spans="1:21" ht="18">
      <c r="A12" s="162"/>
      <c r="B12" s="145" t="s">
        <v>51</v>
      </c>
      <c r="C12" s="146"/>
      <c r="D12" s="147"/>
      <c r="E12" s="74">
        <f t="shared" ref="E12:F14" si="0">+E7</f>
        <v>0</v>
      </c>
      <c r="F12" s="75">
        <f t="shared" si="0"/>
        <v>0.19</v>
      </c>
      <c r="G12" s="76">
        <f>+E12*F12</f>
        <v>0</v>
      </c>
      <c r="H12" s="46"/>
      <c r="J12" s="91"/>
      <c r="K12" s="90" t="s">
        <v>30</v>
      </c>
      <c r="L12" s="90" t="s">
        <v>52</v>
      </c>
      <c r="M12" s="90">
        <v>3.5000000000000003E-2</v>
      </c>
      <c r="N12" s="90"/>
      <c r="O12" s="90"/>
      <c r="P12" s="91"/>
      <c r="Q12" s="91"/>
      <c r="R12" s="90"/>
      <c r="S12" s="90"/>
      <c r="T12" s="90"/>
      <c r="U12" s="77"/>
    </row>
    <row r="13" spans="1:21" ht="18">
      <c r="A13" s="162"/>
      <c r="B13" s="145" t="s">
        <v>53</v>
      </c>
      <c r="C13" s="146"/>
      <c r="D13" s="147"/>
      <c r="E13" s="74">
        <f t="shared" si="0"/>
        <v>0</v>
      </c>
      <c r="F13" s="75">
        <f t="shared" si="0"/>
        <v>0</v>
      </c>
      <c r="G13" s="76">
        <f>+E13*F13</f>
        <v>0</v>
      </c>
      <c r="H13" s="46"/>
      <c r="J13" s="91"/>
      <c r="K13" s="91"/>
      <c r="L13" s="90" t="s">
        <v>54</v>
      </c>
      <c r="M13" s="92">
        <v>0</v>
      </c>
      <c r="N13" s="90"/>
      <c r="O13" s="90"/>
      <c r="P13" s="91"/>
      <c r="Q13" s="91"/>
      <c r="R13" s="90"/>
      <c r="S13" s="90"/>
      <c r="T13" s="90"/>
    </row>
    <row r="14" spans="1:21" ht="18">
      <c r="A14" s="162"/>
      <c r="B14" s="145" t="s">
        <v>55</v>
      </c>
      <c r="C14" s="146"/>
      <c r="D14" s="147"/>
      <c r="E14" s="74">
        <f t="shared" si="0"/>
        <v>0</v>
      </c>
      <c r="F14" s="75">
        <f t="shared" si="0"/>
        <v>0</v>
      </c>
      <c r="G14" s="76">
        <f>+E14*F14</f>
        <v>0</v>
      </c>
      <c r="H14" s="46"/>
      <c r="J14" s="99"/>
      <c r="K14" s="89" t="s">
        <v>21</v>
      </c>
      <c r="L14" s="90"/>
      <c r="M14" s="92"/>
      <c r="N14" s="90"/>
      <c r="O14" s="90"/>
      <c r="P14" s="90"/>
      <c r="Q14" s="90"/>
      <c r="R14" s="90"/>
      <c r="S14" s="90"/>
      <c r="T14" s="90"/>
    </row>
    <row r="15" spans="1:21" ht="18">
      <c r="A15" s="162"/>
      <c r="B15" s="156" t="s">
        <v>56</v>
      </c>
      <c r="C15" s="156"/>
      <c r="D15" s="156"/>
      <c r="E15" s="156"/>
      <c r="F15" s="156"/>
      <c r="G15" s="73">
        <f>SUM(G11:G14)</f>
        <v>0</v>
      </c>
      <c r="H15" s="46"/>
      <c r="J15" s="99"/>
      <c r="K15" s="89" t="s">
        <v>26</v>
      </c>
      <c r="L15" s="90"/>
      <c r="M15" s="92"/>
      <c r="N15" s="90"/>
      <c r="O15" s="90"/>
      <c r="P15" s="90"/>
      <c r="Q15" s="90"/>
      <c r="R15" s="90"/>
      <c r="S15" s="90"/>
      <c r="T15" s="90"/>
    </row>
    <row r="16" spans="1:21" ht="18">
      <c r="A16" s="163"/>
      <c r="B16" s="156" t="s">
        <v>57</v>
      </c>
      <c r="C16" s="156"/>
      <c r="D16" s="156"/>
      <c r="E16" s="156"/>
      <c r="F16" s="156"/>
      <c r="G16" s="73">
        <f>+G10+G15</f>
        <v>1448242.11</v>
      </c>
      <c r="H16" s="102"/>
      <c r="J16" s="99"/>
      <c r="K16" s="89"/>
      <c r="L16" s="90"/>
      <c r="M16" s="92"/>
      <c r="N16" s="90"/>
      <c r="O16" s="90"/>
      <c r="P16" s="90"/>
      <c r="Q16" s="90"/>
      <c r="R16" s="90"/>
      <c r="S16" s="90"/>
      <c r="T16" s="90"/>
    </row>
    <row r="17" spans="1:20" ht="36">
      <c r="A17" s="167" t="s">
        <v>58</v>
      </c>
      <c r="B17" s="80" t="s">
        <v>59</v>
      </c>
      <c r="C17" s="81" t="s">
        <v>60</v>
      </c>
      <c r="D17" s="81" t="s">
        <v>61</v>
      </c>
      <c r="E17" s="81" t="s">
        <v>23</v>
      </c>
      <c r="F17" s="80" t="s">
        <v>3</v>
      </c>
      <c r="G17" s="81" t="s">
        <v>62</v>
      </c>
      <c r="H17" s="46"/>
      <c r="J17" s="99"/>
      <c r="K17" s="91"/>
      <c r="L17" s="90"/>
      <c r="M17" s="92"/>
      <c r="N17" s="90"/>
      <c r="O17" s="90"/>
      <c r="P17" s="90"/>
      <c r="Q17" s="90"/>
      <c r="R17" s="90"/>
      <c r="S17" s="90"/>
      <c r="T17" s="90"/>
    </row>
    <row r="18" spans="1:20" ht="36">
      <c r="A18" s="168"/>
      <c r="B18" s="82" t="s">
        <v>63</v>
      </c>
      <c r="C18" s="83">
        <v>0</v>
      </c>
      <c r="D18" s="87" t="s">
        <v>64</v>
      </c>
      <c r="E18" s="88" t="s">
        <v>52</v>
      </c>
      <c r="F18" s="85">
        <f>+VLOOKUP(E18,L$2:$M$13,2,0)</f>
        <v>3.5000000000000003E-2</v>
      </c>
      <c r="G18" s="86">
        <f>+C18*F18</f>
        <v>0</v>
      </c>
      <c r="H18" s="46"/>
      <c r="J18" s="99"/>
      <c r="K18" s="109"/>
      <c r="L18" s="90"/>
      <c r="M18" s="92"/>
      <c r="N18" s="90"/>
      <c r="O18" s="90"/>
      <c r="P18" s="90"/>
      <c r="Q18" s="90"/>
      <c r="R18" s="90"/>
      <c r="S18" s="90"/>
      <c r="T18" s="90"/>
    </row>
    <row r="19" spans="1:20" ht="43.5" customHeight="1">
      <c r="A19" s="168"/>
      <c r="B19" s="82" t="s">
        <v>65</v>
      </c>
      <c r="C19" s="83">
        <v>0</v>
      </c>
      <c r="D19" s="148" t="s">
        <v>66</v>
      </c>
      <c r="E19" s="148"/>
      <c r="F19" s="66">
        <v>0.15</v>
      </c>
      <c r="G19" s="84">
        <f>+C19*F19</f>
        <v>0</v>
      </c>
      <c r="H19" s="46"/>
      <c r="J19" s="102"/>
      <c r="K19" s="110"/>
      <c r="L19" s="111"/>
      <c r="M19" s="111"/>
    </row>
    <row r="20" spans="1:20" ht="60" customHeight="1">
      <c r="A20" s="168"/>
      <c r="B20" s="93" t="s">
        <v>59</v>
      </c>
      <c r="C20" s="94" t="s">
        <v>67</v>
      </c>
      <c r="D20" s="149" t="s">
        <v>68</v>
      </c>
      <c r="E20" s="150"/>
      <c r="F20" s="93" t="s">
        <v>3</v>
      </c>
      <c r="G20" s="94" t="s">
        <v>62</v>
      </c>
      <c r="H20" s="67" t="s">
        <v>69</v>
      </c>
      <c r="I20" s="51">
        <f>+VLOOKUP(D21,'Tarifas validar '!A$5:G425,7,0)</f>
        <v>0.53</v>
      </c>
      <c r="J20" s="52" t="s">
        <v>70</v>
      </c>
      <c r="K20" s="51">
        <f>+VLOOKUP(D21,'Tarifas validar '!A$5:Z425,8,0)</f>
        <v>5.3</v>
      </c>
    </row>
    <row r="21" spans="1:20" ht="20.25" customHeight="1">
      <c r="A21" s="168"/>
      <c r="B21" s="157" t="s">
        <v>71</v>
      </c>
      <c r="C21" s="159">
        <f>+G10</f>
        <v>1448242.11</v>
      </c>
      <c r="D21" s="151">
        <v>4661</v>
      </c>
      <c r="E21" s="152"/>
      <c r="F21" s="55">
        <f>+VLOOKUP(D21,'Tarifas validar '!A$5:C425,3,0)</f>
        <v>5</v>
      </c>
      <c r="G21" s="143">
        <f>+(C21*F21)/1000</f>
        <v>7241.2105500000007</v>
      </c>
      <c r="H21" s="174">
        <f>+I20*C21%</f>
        <v>7675.683183000001</v>
      </c>
      <c r="I21" s="174"/>
      <c r="J21" s="135">
        <f>+(K20*C21)/1000</f>
        <v>7675.6831830000001</v>
      </c>
      <c r="K21" s="135"/>
    </row>
    <row r="22" spans="1:20" ht="63.75" customHeight="1">
      <c r="A22" s="168"/>
      <c r="B22" s="158"/>
      <c r="C22" s="160"/>
      <c r="D22" s="133" t="str">
        <f>+VLOOKUP(D21,'Tarifas validar '!A$5:C425,2,0)</f>
        <v>Comercio al por mayor de combustibles sólidos, líquidos, gaseosos y productos conexos</v>
      </c>
      <c r="E22" s="134"/>
      <c r="F22" s="56" t="s">
        <v>72</v>
      </c>
      <c r="G22" s="144"/>
      <c r="H22" s="174"/>
      <c r="I22" s="174"/>
      <c r="J22" s="135"/>
      <c r="K22" s="135"/>
    </row>
    <row r="23" spans="1:20" ht="29.25" customHeight="1">
      <c r="A23" s="169"/>
      <c r="B23" s="53" t="s">
        <v>16</v>
      </c>
      <c r="C23" s="54">
        <f>+G21</f>
        <v>7241.2105500000007</v>
      </c>
      <c r="D23" s="54"/>
      <c r="E23" s="50"/>
      <c r="F23" s="57">
        <v>0.06</v>
      </c>
      <c r="G23" s="58">
        <f>+C23*F23</f>
        <v>434.47263300000003</v>
      </c>
      <c r="H23" s="174"/>
      <c r="I23" s="174"/>
      <c r="J23" s="135"/>
      <c r="K23" s="135"/>
    </row>
    <row r="24" spans="1:20" ht="38.25" customHeight="1" thickBot="1">
      <c r="A24" s="59"/>
      <c r="B24" s="170" t="s">
        <v>73</v>
      </c>
      <c r="C24" s="170"/>
      <c r="D24" s="170"/>
      <c r="E24" s="170"/>
      <c r="F24" s="170"/>
      <c r="G24" s="60">
        <f>+G18+G19+G21+G23</f>
        <v>7675.683183000001</v>
      </c>
      <c r="H24" s="46"/>
      <c r="J24" s="46"/>
    </row>
    <row r="25" spans="1:20" ht="20.25">
      <c r="A25" s="61"/>
      <c r="B25" s="61"/>
      <c r="C25" s="61"/>
      <c r="D25" s="61"/>
      <c r="E25" s="61"/>
      <c r="F25" s="61"/>
      <c r="G25" s="62"/>
      <c r="H25" s="46"/>
      <c r="J25" s="46"/>
    </row>
    <row r="26" spans="1:20" ht="28.5" customHeight="1" thickBot="1">
      <c r="A26" s="130" t="s">
        <v>74</v>
      </c>
      <c r="B26" s="131"/>
      <c r="C26" s="131"/>
      <c r="D26" s="131"/>
      <c r="E26" s="131"/>
      <c r="F26" s="132"/>
      <c r="G26" s="64">
        <v>0</v>
      </c>
      <c r="H26" s="46"/>
      <c r="J26" s="46"/>
    </row>
    <row r="27" spans="1:20" ht="20.25">
      <c r="A27" s="61"/>
      <c r="B27" s="61"/>
      <c r="C27" s="61"/>
      <c r="D27" s="61"/>
      <c r="E27" s="61"/>
      <c r="F27" s="61"/>
      <c r="G27" s="62"/>
      <c r="H27" s="46"/>
      <c r="J27" s="46"/>
    </row>
    <row r="28" spans="1:20" ht="53.25" customHeight="1" thickBot="1">
      <c r="A28" s="179" t="s">
        <v>75</v>
      </c>
      <c r="B28" s="180"/>
      <c r="C28" s="180"/>
      <c r="D28" s="180"/>
      <c r="E28" s="180"/>
      <c r="F28" s="181"/>
      <c r="G28" s="63">
        <f>+G16-G24-G26</f>
        <v>1440566.4268170001</v>
      </c>
      <c r="H28" s="46"/>
      <c r="J28" s="46"/>
    </row>
    <row r="29" spans="1:20">
      <c r="H29" s="46"/>
      <c r="J29" s="46"/>
    </row>
    <row r="30" spans="1:20">
      <c r="H30" s="46"/>
      <c r="J30" s="46"/>
      <c r="K30" s="46"/>
    </row>
    <row r="31" spans="1:20">
      <c r="H31" s="48"/>
      <c r="J31" s="46"/>
    </row>
    <row r="32" spans="1:20">
      <c r="H32" s="46"/>
      <c r="J32" s="46"/>
      <c r="K32" s="46"/>
    </row>
    <row r="33" spans="8:11">
      <c r="H33" s="49"/>
      <c r="J33" s="49"/>
      <c r="K33" s="49"/>
    </row>
  </sheetData>
  <mergeCells count="30">
    <mergeCell ref="A28:F28"/>
    <mergeCell ref="G21:G22"/>
    <mergeCell ref="H21:I23"/>
    <mergeCell ref="J21:K23"/>
    <mergeCell ref="D22:E22"/>
    <mergeCell ref="B24:F24"/>
    <mergeCell ref="A26:F26"/>
    <mergeCell ref="B16:F16"/>
    <mergeCell ref="A17:A23"/>
    <mergeCell ref="D19:E19"/>
    <mergeCell ref="D20:E20"/>
    <mergeCell ref="B21:B22"/>
    <mergeCell ref="C21:C22"/>
    <mergeCell ref="D21:E21"/>
    <mergeCell ref="A5:A16"/>
    <mergeCell ref="B15:F15"/>
    <mergeCell ref="B6:D6"/>
    <mergeCell ref="B7:D7"/>
    <mergeCell ref="B8:D8"/>
    <mergeCell ref="B9:D9"/>
    <mergeCell ref="B10:F10"/>
    <mergeCell ref="B11:D11"/>
    <mergeCell ref="B12:D12"/>
    <mergeCell ref="B13:D13"/>
    <mergeCell ref="B14:D14"/>
    <mergeCell ref="B1:G1"/>
    <mergeCell ref="B2:G2"/>
    <mergeCell ref="B3:G3"/>
    <mergeCell ref="B4:G4"/>
    <mergeCell ref="B5:D5"/>
  </mergeCells>
  <dataValidations count="3">
    <dataValidation type="list" allowBlank="1" showInputMessage="1" showErrorMessage="1" sqref="E18" xr:uid="{5F05F398-EE65-42C7-AD9D-DB9A3B1C80DE}">
      <formula1>INDIRECT($D$18)</formula1>
    </dataValidation>
    <dataValidation type="list" allowBlank="1" showInputMessage="1" showErrorMessage="1" sqref="F6:F9" xr:uid="{D26604AB-40EA-4B0E-BFB2-0829C4A31EAD}">
      <formula1>"0%,5%,19%"</formula1>
    </dataValidation>
    <dataValidation type="list" allowBlank="1" showInputMessage="1" showErrorMessage="1" sqref="F19" xr:uid="{DCFA4E75-56C5-44B4-81FC-B4349020B262}">
      <formula1>"15%,0%"</formula1>
    </dataValidation>
  </dataValidations>
  <pageMargins left="0.70866141732283472" right="0.70866141732283472" top="0.74803149606299213" bottom="0.74803149606299213" header="0.31496062992125984" footer="0.31496062992125984"/>
  <pageSetup scale="48" orientation="landscape" r:id="rId1"/>
  <tableParts count="2">
    <tablePart r:id="rId2"/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A5F109A-91F1-4FE2-9BDF-7F1BEC4BADBB}">
          <x14:formula1>
            <xm:f>Hoja3!$B$3:$B$6</xm:f>
          </x14:formula1>
          <xm:sqref>D18</xm:sqref>
        </x14:dataValidation>
      </x14:dataValidations>
    </ext>
  </extLst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7AAB12-DCE1-443B-86BD-E00AE3EDB5B6}">
  <sheetPr>
    <pageSetUpPr fitToPage="1"/>
  </sheetPr>
  <dimension ref="A1:U33"/>
  <sheetViews>
    <sheetView topLeftCell="A4" zoomScale="80" zoomScaleNormal="80" zoomScaleSheetLayoutView="70" workbookViewId="0">
      <selection activeCell="E6" sqref="E6"/>
    </sheetView>
  </sheetViews>
  <sheetFormatPr defaultColWidth="10.7109375" defaultRowHeight="15"/>
  <cols>
    <col min="1" max="1" width="32.28515625" style="44" customWidth="1"/>
    <col min="2" max="2" width="29.5703125" style="44" customWidth="1"/>
    <col min="3" max="3" width="23.28515625" style="44" bestFit="1" customWidth="1"/>
    <col min="4" max="4" width="23.28515625" style="44" customWidth="1"/>
    <col min="5" max="5" width="39" style="44" customWidth="1"/>
    <col min="6" max="6" width="18.42578125" style="44" customWidth="1"/>
    <col min="7" max="7" width="26" style="47" bestFit="1" customWidth="1"/>
    <col min="8" max="8" width="20.5703125" style="44" customWidth="1"/>
    <col min="9" max="9" width="11" style="44" bestFit="1" customWidth="1"/>
    <col min="10" max="10" width="18" style="44" bestFit="1" customWidth="1"/>
    <col min="11" max="11" width="26.140625" style="44" bestFit="1" customWidth="1"/>
    <col min="12" max="12" width="25.140625" style="45" bestFit="1" customWidth="1"/>
    <col min="13" max="13" width="10.7109375" style="65"/>
    <col min="14" max="15" width="10.7109375" style="45"/>
    <col min="16" max="17" width="18.7109375" style="45" customWidth="1"/>
    <col min="18" max="18" width="24.5703125" style="45" bestFit="1" customWidth="1"/>
    <col min="19" max="19" width="41.5703125" style="45" customWidth="1"/>
    <col min="20" max="20" width="38.85546875" style="45" bestFit="1" customWidth="1"/>
    <col min="21" max="16384" width="10.7109375" style="45"/>
  </cols>
  <sheetData>
    <row r="1" spans="1:21" ht="24" customHeight="1">
      <c r="A1" s="78" t="s">
        <v>19</v>
      </c>
      <c r="B1" s="136" t="s">
        <v>20</v>
      </c>
      <c r="C1" s="137"/>
      <c r="D1" s="137"/>
      <c r="E1" s="137"/>
      <c r="F1" s="137"/>
      <c r="G1" s="138"/>
      <c r="J1" s="89" t="s">
        <v>21</v>
      </c>
      <c r="K1" s="90" t="s">
        <v>22</v>
      </c>
      <c r="L1" s="90" t="s">
        <v>23</v>
      </c>
      <c r="M1" s="90" t="s">
        <v>24</v>
      </c>
      <c r="N1" s="90"/>
      <c r="O1" s="90"/>
      <c r="P1" s="90"/>
      <c r="Q1" s="90"/>
      <c r="R1" s="89"/>
      <c r="S1" s="89"/>
      <c r="T1" s="90"/>
      <c r="U1" s="77"/>
    </row>
    <row r="2" spans="1:21" ht="24" customHeight="1">
      <c r="A2" s="79" t="s">
        <v>25</v>
      </c>
      <c r="B2" s="139">
        <v>901677831</v>
      </c>
      <c r="C2" s="140"/>
      <c r="D2" s="140"/>
      <c r="E2" s="140"/>
      <c r="F2" s="140"/>
      <c r="G2" s="141"/>
      <c r="J2" s="89" t="s">
        <v>26</v>
      </c>
      <c r="K2" s="90" t="s">
        <v>21</v>
      </c>
      <c r="L2" s="90" t="s">
        <v>27</v>
      </c>
      <c r="M2" s="90">
        <v>1.4999999999999999E-2</v>
      </c>
      <c r="N2" s="90"/>
      <c r="O2" s="90"/>
      <c r="P2" s="89"/>
      <c r="Q2" s="89"/>
      <c r="R2" s="90"/>
      <c r="S2" s="90"/>
      <c r="T2" s="90"/>
      <c r="U2" s="77"/>
    </row>
    <row r="3" spans="1:21" ht="24" customHeight="1">
      <c r="A3" s="79" t="s">
        <v>28</v>
      </c>
      <c r="B3" s="139" t="s">
        <v>535</v>
      </c>
      <c r="C3" s="140"/>
      <c r="D3" s="140"/>
      <c r="E3" s="140"/>
      <c r="F3" s="140"/>
      <c r="G3" s="141"/>
      <c r="J3" s="89" t="s">
        <v>30</v>
      </c>
      <c r="K3" s="90" t="s">
        <v>21</v>
      </c>
      <c r="L3" s="90" t="s">
        <v>31</v>
      </c>
      <c r="M3" s="90">
        <v>2.5000000000000001E-2</v>
      </c>
      <c r="N3" s="90"/>
      <c r="O3" s="90"/>
      <c r="P3" s="89"/>
      <c r="Q3" s="89"/>
      <c r="R3" s="90"/>
      <c r="S3" s="90"/>
      <c r="T3" s="90"/>
      <c r="U3" s="77"/>
    </row>
    <row r="4" spans="1:21" ht="24" customHeight="1">
      <c r="A4" s="79" t="s">
        <v>32</v>
      </c>
      <c r="B4" s="142">
        <v>45322</v>
      </c>
      <c r="C4" s="140"/>
      <c r="D4" s="140"/>
      <c r="E4" s="140"/>
      <c r="F4" s="140"/>
      <c r="G4" s="141"/>
      <c r="J4" s="89"/>
      <c r="K4" s="90" t="s">
        <v>21</v>
      </c>
      <c r="L4" s="90" t="s">
        <v>33</v>
      </c>
      <c r="M4" s="90">
        <v>3.5000000000000003E-2</v>
      </c>
      <c r="N4" s="90"/>
      <c r="O4" s="90"/>
      <c r="P4" s="89"/>
      <c r="Q4" s="89"/>
      <c r="R4" s="90"/>
      <c r="S4" s="90"/>
      <c r="T4" s="90"/>
      <c r="U4" s="77"/>
    </row>
    <row r="5" spans="1:21" ht="36">
      <c r="A5" s="161" t="s">
        <v>34</v>
      </c>
      <c r="B5" s="164" t="s">
        <v>35</v>
      </c>
      <c r="C5" s="165"/>
      <c r="D5" s="95" t="s">
        <v>505</v>
      </c>
      <c r="E5" s="68" t="s">
        <v>36</v>
      </c>
      <c r="F5" s="69" t="s">
        <v>3</v>
      </c>
      <c r="G5" s="68" t="s">
        <v>37</v>
      </c>
      <c r="J5" s="89"/>
      <c r="K5" s="90" t="s">
        <v>26</v>
      </c>
      <c r="L5" s="90" t="s">
        <v>38</v>
      </c>
      <c r="M5" s="90">
        <v>0.04</v>
      </c>
      <c r="N5" s="90"/>
      <c r="O5" s="90"/>
      <c r="P5" s="89"/>
      <c r="Q5" s="89"/>
      <c r="R5" s="90"/>
      <c r="S5" s="90"/>
      <c r="T5" s="90"/>
      <c r="U5" s="77"/>
    </row>
    <row r="6" spans="1:21" ht="18" customHeight="1">
      <c r="A6" s="162"/>
      <c r="B6" s="145" t="s">
        <v>506</v>
      </c>
      <c r="C6" s="146"/>
      <c r="D6" s="147"/>
      <c r="E6" s="70">
        <v>6866356.5499999998</v>
      </c>
      <c r="F6" s="71">
        <v>0</v>
      </c>
      <c r="G6" s="72">
        <f>+E6</f>
        <v>6866356.5499999998</v>
      </c>
      <c r="H6" s="46"/>
      <c r="J6" s="91"/>
      <c r="K6" s="90" t="s">
        <v>26</v>
      </c>
      <c r="L6" s="90" t="s">
        <v>40</v>
      </c>
      <c r="M6" s="90">
        <v>0.06</v>
      </c>
      <c r="N6" s="90"/>
      <c r="O6" s="90"/>
      <c r="P6" s="89"/>
      <c r="Q6" s="89"/>
      <c r="R6" s="90"/>
      <c r="S6" s="90"/>
      <c r="T6" s="90"/>
      <c r="U6" s="77"/>
    </row>
    <row r="7" spans="1:21" ht="18">
      <c r="A7" s="162"/>
      <c r="B7" s="177" t="s">
        <v>507</v>
      </c>
      <c r="C7" s="178"/>
      <c r="D7" s="97">
        <v>0.1</v>
      </c>
      <c r="E7" s="98">
        <f>+E6*D7</f>
        <v>686635.65500000003</v>
      </c>
      <c r="F7" s="71">
        <v>0</v>
      </c>
      <c r="G7" s="72">
        <f>+E7</f>
        <v>686635.65500000003</v>
      </c>
      <c r="H7" s="46"/>
      <c r="J7" s="91"/>
      <c r="K7" s="90" t="s">
        <v>26</v>
      </c>
      <c r="L7" s="90" t="s">
        <v>42</v>
      </c>
      <c r="M7" s="90">
        <v>0.01</v>
      </c>
      <c r="N7" s="90"/>
      <c r="O7" s="90"/>
      <c r="P7" s="91"/>
      <c r="Q7" s="91"/>
      <c r="R7" s="90"/>
      <c r="S7" s="90"/>
      <c r="T7" s="90"/>
      <c r="U7" s="77"/>
    </row>
    <row r="8" spans="1:21" ht="18">
      <c r="A8" s="162"/>
      <c r="B8" s="177" t="s">
        <v>508</v>
      </c>
      <c r="C8" s="178"/>
      <c r="D8" s="97">
        <v>0</v>
      </c>
      <c r="E8" s="98">
        <f>+E6*D8</f>
        <v>0</v>
      </c>
      <c r="F8" s="71">
        <v>0</v>
      </c>
      <c r="G8" s="72">
        <f>+E8</f>
        <v>0</v>
      </c>
      <c r="H8" s="46"/>
      <c r="J8" s="91"/>
      <c r="K8" s="90" t="s">
        <v>26</v>
      </c>
      <c r="L8" s="90" t="s">
        <v>44</v>
      </c>
      <c r="M8" s="90">
        <v>0.02</v>
      </c>
      <c r="N8" s="90"/>
      <c r="O8" s="90"/>
      <c r="P8" s="91"/>
      <c r="Q8" s="91"/>
      <c r="R8" s="90"/>
      <c r="S8" s="90"/>
      <c r="T8" s="90"/>
      <c r="U8" s="77"/>
    </row>
    <row r="9" spans="1:21" ht="18">
      <c r="A9" s="162"/>
      <c r="B9" s="177" t="s">
        <v>509</v>
      </c>
      <c r="C9" s="178"/>
      <c r="D9" s="97">
        <v>0</v>
      </c>
      <c r="E9" s="98">
        <f>+E6*D9</f>
        <v>0</v>
      </c>
      <c r="F9" s="71">
        <v>0.19</v>
      </c>
      <c r="G9" s="72">
        <f>+E9</f>
        <v>0</v>
      </c>
      <c r="H9" s="46"/>
      <c r="J9" s="91"/>
      <c r="K9" s="90" t="s">
        <v>26</v>
      </c>
      <c r="L9" s="90" t="s">
        <v>46</v>
      </c>
      <c r="M9" s="90">
        <v>0.02</v>
      </c>
      <c r="N9" s="90"/>
      <c r="O9" s="90"/>
      <c r="P9" s="91"/>
      <c r="Q9" s="91"/>
      <c r="R9" s="90"/>
      <c r="S9" s="90"/>
      <c r="T9" s="90"/>
      <c r="U9" s="77"/>
    </row>
    <row r="10" spans="1:21" ht="18">
      <c r="A10" s="162"/>
      <c r="B10" s="156" t="s">
        <v>47</v>
      </c>
      <c r="C10" s="156"/>
      <c r="D10" s="156"/>
      <c r="E10" s="156"/>
      <c r="F10" s="156"/>
      <c r="G10" s="73">
        <f>SUM(G6:G9)</f>
        <v>7552992.2050000001</v>
      </c>
      <c r="H10" s="46"/>
      <c r="J10" s="91"/>
      <c r="K10" s="90" t="s">
        <v>26</v>
      </c>
      <c r="L10" s="90" t="s">
        <v>48</v>
      </c>
      <c r="M10" s="90">
        <v>3.5000000000000003E-2</v>
      </c>
      <c r="N10" s="90"/>
      <c r="O10" s="90"/>
      <c r="P10" s="91"/>
      <c r="Q10" s="91"/>
      <c r="R10" s="90"/>
      <c r="S10" s="90"/>
      <c r="T10" s="90"/>
      <c r="U10" s="77"/>
    </row>
    <row r="11" spans="1:21" ht="18">
      <c r="A11" s="162"/>
      <c r="B11" s="145" t="s">
        <v>510</v>
      </c>
      <c r="C11" s="146"/>
      <c r="D11" s="147"/>
      <c r="E11" s="74">
        <f>+E7</f>
        <v>686635.65500000003</v>
      </c>
      <c r="F11" s="75">
        <f>+F9</f>
        <v>0.19</v>
      </c>
      <c r="G11" s="76">
        <f>+E11*F11</f>
        <v>130460.77445000001</v>
      </c>
      <c r="H11" s="46"/>
      <c r="J11" s="91"/>
      <c r="K11" s="90" t="s">
        <v>30</v>
      </c>
      <c r="L11" s="90" t="s">
        <v>50</v>
      </c>
      <c r="M11" s="90">
        <v>0.04</v>
      </c>
      <c r="N11" s="90"/>
      <c r="O11" s="90"/>
      <c r="P11" s="91"/>
      <c r="Q11" s="91"/>
      <c r="R11" s="90"/>
      <c r="S11" s="90"/>
      <c r="T11" s="90"/>
      <c r="U11" s="77"/>
    </row>
    <row r="12" spans="1:21" ht="18">
      <c r="A12" s="162"/>
      <c r="B12" s="145"/>
      <c r="C12" s="146"/>
      <c r="D12" s="147"/>
      <c r="E12" s="74"/>
      <c r="F12" s="75"/>
      <c r="G12" s="76">
        <f>+E12*F12</f>
        <v>0</v>
      </c>
      <c r="H12" s="46"/>
      <c r="J12" s="91"/>
      <c r="K12" s="90" t="s">
        <v>30</v>
      </c>
      <c r="L12" s="90" t="s">
        <v>52</v>
      </c>
      <c r="M12" s="90">
        <v>3.5000000000000003E-2</v>
      </c>
      <c r="N12" s="90"/>
      <c r="O12" s="90"/>
      <c r="P12" s="91"/>
      <c r="Q12" s="91"/>
      <c r="R12" s="90"/>
      <c r="S12" s="90"/>
      <c r="T12" s="90"/>
      <c r="U12" s="77"/>
    </row>
    <row r="13" spans="1:21" ht="18">
      <c r="A13" s="162"/>
      <c r="B13" s="145"/>
      <c r="C13" s="146"/>
      <c r="D13" s="147"/>
      <c r="E13" s="74"/>
      <c r="F13" s="75"/>
      <c r="G13" s="76">
        <f>+E13*F13</f>
        <v>0</v>
      </c>
      <c r="H13" s="46"/>
      <c r="J13" s="91"/>
      <c r="K13" s="91"/>
      <c r="L13" s="90" t="s">
        <v>54</v>
      </c>
      <c r="M13" s="92">
        <v>0</v>
      </c>
      <c r="N13" s="90"/>
      <c r="O13" s="90"/>
      <c r="P13" s="91"/>
      <c r="Q13" s="91"/>
      <c r="R13" s="90"/>
      <c r="S13" s="90"/>
      <c r="T13" s="90"/>
    </row>
    <row r="14" spans="1:21" ht="18">
      <c r="A14" s="162"/>
      <c r="B14" s="145"/>
      <c r="C14" s="146"/>
      <c r="D14" s="147"/>
      <c r="E14" s="74"/>
      <c r="F14" s="75"/>
      <c r="G14" s="76">
        <f>+E14*F14</f>
        <v>0</v>
      </c>
      <c r="H14" s="46"/>
      <c r="J14" s="91"/>
      <c r="K14" s="89" t="s">
        <v>21</v>
      </c>
      <c r="L14" s="90"/>
      <c r="M14" s="92"/>
      <c r="N14" s="90"/>
      <c r="O14" s="90"/>
      <c r="P14" s="90"/>
      <c r="Q14" s="90"/>
      <c r="R14" s="90"/>
      <c r="S14" s="90"/>
      <c r="T14" s="90"/>
    </row>
    <row r="15" spans="1:21" ht="18">
      <c r="A15" s="162"/>
      <c r="B15" s="156" t="s">
        <v>56</v>
      </c>
      <c r="C15" s="156"/>
      <c r="D15" s="156"/>
      <c r="E15" s="156"/>
      <c r="F15" s="156"/>
      <c r="G15" s="73">
        <f>SUM(G11:G14)</f>
        <v>130460.77445000001</v>
      </c>
      <c r="H15" s="46"/>
      <c r="J15" s="91"/>
      <c r="K15" s="89" t="s">
        <v>26</v>
      </c>
      <c r="L15" s="90"/>
      <c r="M15" s="92"/>
      <c r="N15" s="90"/>
      <c r="O15" s="90"/>
      <c r="P15" s="90"/>
      <c r="Q15" s="90"/>
      <c r="R15" s="90"/>
      <c r="S15" s="90"/>
      <c r="T15" s="90"/>
    </row>
    <row r="16" spans="1:21" ht="18">
      <c r="A16" s="163"/>
      <c r="B16" s="156" t="s">
        <v>57</v>
      </c>
      <c r="C16" s="156"/>
      <c r="D16" s="156"/>
      <c r="E16" s="156"/>
      <c r="F16" s="156"/>
      <c r="G16" s="73">
        <f>+G10+G15</f>
        <v>7683452.9794500005</v>
      </c>
      <c r="H16" s="46"/>
      <c r="J16" s="99"/>
      <c r="K16" s="100" t="s">
        <v>30</v>
      </c>
      <c r="L16" s="77"/>
      <c r="M16" s="101"/>
      <c r="N16" s="77"/>
      <c r="O16" s="77"/>
      <c r="P16" s="90"/>
      <c r="Q16" s="90"/>
      <c r="R16" s="90"/>
      <c r="S16" s="90"/>
      <c r="T16" s="90"/>
    </row>
    <row r="17" spans="1:20" ht="36">
      <c r="A17" s="167" t="s">
        <v>58</v>
      </c>
      <c r="B17" s="80" t="s">
        <v>59</v>
      </c>
      <c r="C17" s="81" t="s">
        <v>60</v>
      </c>
      <c r="D17" s="81" t="s">
        <v>61</v>
      </c>
      <c r="E17" s="81" t="s">
        <v>23</v>
      </c>
      <c r="F17" s="80" t="s">
        <v>3</v>
      </c>
      <c r="G17" s="81" t="s">
        <v>62</v>
      </c>
      <c r="H17" s="46"/>
      <c r="J17" s="99"/>
      <c r="K17" s="99"/>
      <c r="L17" s="106"/>
      <c r="M17" s="106"/>
      <c r="N17" s="106"/>
      <c r="O17" s="77"/>
      <c r="P17" s="90"/>
      <c r="Q17" s="90"/>
      <c r="R17" s="90"/>
      <c r="S17" s="90"/>
      <c r="T17" s="90"/>
    </row>
    <row r="18" spans="1:20" ht="36">
      <c r="A18" s="168"/>
      <c r="B18" s="82" t="s">
        <v>63</v>
      </c>
      <c r="C18" s="83">
        <f>+E7</f>
        <v>686635.65500000003</v>
      </c>
      <c r="D18" s="87" t="s">
        <v>26</v>
      </c>
      <c r="E18" s="88" t="s">
        <v>44</v>
      </c>
      <c r="F18" s="96">
        <f>+VLOOKUP(E18,L$2:$M$13,2,0)</f>
        <v>0.02</v>
      </c>
      <c r="G18" s="84">
        <f>+C18*F18</f>
        <v>13732.713100000001</v>
      </c>
      <c r="H18" s="46"/>
      <c r="J18" s="99"/>
      <c r="K18" s="100"/>
      <c r="L18" s="106"/>
      <c r="M18" s="106"/>
      <c r="N18" s="106"/>
      <c r="O18" s="77"/>
      <c r="P18" s="90"/>
      <c r="Q18" s="90"/>
      <c r="R18" s="90"/>
      <c r="S18" s="90"/>
      <c r="T18" s="90"/>
    </row>
    <row r="19" spans="1:20" ht="43.5" customHeight="1">
      <c r="A19" s="168"/>
      <c r="B19" s="82" t="s">
        <v>65</v>
      </c>
      <c r="C19" s="83">
        <f>+G15</f>
        <v>130460.77445000001</v>
      </c>
      <c r="D19" s="148" t="s">
        <v>66</v>
      </c>
      <c r="E19" s="148"/>
      <c r="F19" s="66">
        <v>0.15</v>
      </c>
      <c r="G19" s="84">
        <f>+C19*F19</f>
        <v>19569.1161675</v>
      </c>
      <c r="H19" s="46"/>
      <c r="J19" s="102"/>
      <c r="K19" s="100"/>
      <c r="L19" s="107"/>
      <c r="M19" s="107"/>
      <c r="N19" s="107"/>
      <c r="O19" s="77"/>
    </row>
    <row r="20" spans="1:20" ht="53.25" customHeight="1">
      <c r="A20" s="168"/>
      <c r="B20" s="93" t="s">
        <v>59</v>
      </c>
      <c r="C20" s="94" t="s">
        <v>67</v>
      </c>
      <c r="D20" s="149" t="s">
        <v>68</v>
      </c>
      <c r="E20" s="150"/>
      <c r="F20" s="93" t="s">
        <v>3</v>
      </c>
      <c r="G20" s="94" t="s">
        <v>62</v>
      </c>
      <c r="H20" s="67" t="s">
        <v>69</v>
      </c>
      <c r="I20" s="51">
        <f>+VLOOKUP(D21,'Tarifas validar '!A$5:G425,7,0)</f>
        <v>1.06</v>
      </c>
      <c r="J20" s="104" t="s">
        <v>70</v>
      </c>
      <c r="K20" s="105">
        <f>+VLOOKUP(D21,'Tarifas validar '!A$5:Z425,8,0)</f>
        <v>10.6</v>
      </c>
      <c r="L20" s="107"/>
      <c r="M20" s="103"/>
      <c r="N20" s="77"/>
      <c r="O20" s="77"/>
    </row>
    <row r="21" spans="1:20" ht="20.25" customHeight="1">
      <c r="A21" s="168"/>
      <c r="B21" s="157" t="s">
        <v>71</v>
      </c>
      <c r="C21" s="159">
        <f>+C18</f>
        <v>686635.65500000003</v>
      </c>
      <c r="D21" s="151">
        <v>8121</v>
      </c>
      <c r="E21" s="152"/>
      <c r="F21" s="55">
        <f>+VLOOKUP(D21,'Tarifas validar '!A$5:C425,3,0)</f>
        <v>10</v>
      </c>
      <c r="G21" s="143">
        <f>+(C21*F21)/1000</f>
        <v>6866.3565500000004</v>
      </c>
      <c r="H21" s="174">
        <f>+I20*C21%</f>
        <v>7278.3379430000005</v>
      </c>
      <c r="I21" s="174"/>
      <c r="J21" s="182">
        <f>+(K20*C21)/1000</f>
        <v>7278.3379429999995</v>
      </c>
      <c r="K21" s="182"/>
      <c r="L21" s="108"/>
      <c r="M21" s="103"/>
      <c r="N21" s="77"/>
      <c r="O21" s="77"/>
    </row>
    <row r="22" spans="1:20" ht="63.75" customHeight="1">
      <c r="A22" s="168"/>
      <c r="B22" s="158"/>
      <c r="C22" s="160"/>
      <c r="D22" s="175" t="str">
        <f>+VLOOKUP(D21,'Tarifas validar '!A$5:C425,2,0)</f>
        <v>Limpieza general interior de edificios.</v>
      </c>
      <c r="E22" s="176"/>
      <c r="F22" s="56" t="s">
        <v>72</v>
      </c>
      <c r="G22" s="144"/>
      <c r="H22" s="174"/>
      <c r="I22" s="174"/>
      <c r="J22" s="182"/>
      <c r="K22" s="182"/>
      <c r="L22" s="77"/>
      <c r="M22" s="103"/>
      <c r="N22" s="77"/>
      <c r="O22" s="77"/>
    </row>
    <row r="23" spans="1:20" ht="29.25" customHeight="1">
      <c r="A23" s="169"/>
      <c r="B23" s="53" t="s">
        <v>16</v>
      </c>
      <c r="C23" s="54">
        <f>+G21</f>
        <v>6866.3565500000004</v>
      </c>
      <c r="D23" s="54"/>
      <c r="E23" s="50"/>
      <c r="F23" s="57">
        <v>0.06</v>
      </c>
      <c r="G23" s="58">
        <f>+C23*F23</f>
        <v>411.98139300000003</v>
      </c>
      <c r="H23" s="174"/>
      <c r="I23" s="174"/>
      <c r="J23" s="182"/>
      <c r="K23" s="182"/>
      <c r="L23" s="108"/>
      <c r="M23" s="103"/>
      <c r="N23" s="77"/>
      <c r="O23" s="77"/>
    </row>
    <row r="24" spans="1:20" ht="38.25" customHeight="1" thickBot="1">
      <c r="A24" s="59"/>
      <c r="B24" s="170" t="s">
        <v>73</v>
      </c>
      <c r="C24" s="170"/>
      <c r="D24" s="170"/>
      <c r="E24" s="170"/>
      <c r="F24" s="170"/>
      <c r="G24" s="60">
        <f>+G18+G19+G21+G23</f>
        <v>40580.167210499996</v>
      </c>
      <c r="H24" s="46"/>
      <c r="J24" s="46"/>
      <c r="K24" s="48">
        <f>8164357.95-7422143.6</f>
        <v>742214.35000000056</v>
      </c>
    </row>
    <row r="25" spans="1:20" ht="20.25">
      <c r="A25" s="61"/>
      <c r="B25" s="61"/>
      <c r="C25" s="61"/>
      <c r="D25" s="61"/>
      <c r="E25" s="61"/>
      <c r="F25" s="61"/>
      <c r="G25" s="62"/>
      <c r="H25" s="46"/>
      <c r="J25" s="46"/>
    </row>
    <row r="26" spans="1:20" ht="28.5" customHeight="1" thickBot="1">
      <c r="A26" s="130" t="s">
        <v>74</v>
      </c>
      <c r="B26" s="131"/>
      <c r="C26" s="131"/>
      <c r="D26" s="131"/>
      <c r="E26" s="131"/>
      <c r="F26" s="132"/>
      <c r="G26" s="64">
        <v>0</v>
      </c>
      <c r="H26" s="46"/>
      <c r="J26" s="46"/>
      <c r="K26" s="48">
        <f>8164357.95-742214.36</f>
        <v>7422143.5899999999</v>
      </c>
    </row>
    <row r="27" spans="1:20" ht="20.25">
      <c r="A27" s="61"/>
      <c r="B27" s="61"/>
      <c r="C27" s="61"/>
      <c r="D27" s="61"/>
      <c r="E27" s="61"/>
      <c r="F27" s="61"/>
      <c r="G27" s="62"/>
      <c r="H27" s="46"/>
      <c r="J27" s="46"/>
      <c r="K27" s="48">
        <f>611925.7-55578.71</f>
        <v>556346.99</v>
      </c>
    </row>
    <row r="28" spans="1:20" ht="53.25" customHeight="1" thickBot="1">
      <c r="A28" s="153" t="s">
        <v>75</v>
      </c>
      <c r="B28" s="154"/>
      <c r="C28" s="154"/>
      <c r="D28" s="154"/>
      <c r="E28" s="154"/>
      <c r="F28" s="155"/>
      <c r="G28" s="63">
        <f>+G16-G24-G26</f>
        <v>7642872.8122395007</v>
      </c>
      <c r="H28" s="46"/>
      <c r="J28" s="46"/>
    </row>
    <row r="29" spans="1:20">
      <c r="H29" s="46"/>
      <c r="J29" s="46"/>
    </row>
    <row r="30" spans="1:20">
      <c r="H30" s="46"/>
      <c r="J30" s="46"/>
      <c r="K30" s="46"/>
    </row>
    <row r="31" spans="1:20">
      <c r="H31" s="48"/>
      <c r="J31" s="46"/>
    </row>
    <row r="32" spans="1:20">
      <c r="H32" s="46"/>
      <c r="J32" s="46"/>
      <c r="K32" s="46"/>
    </row>
    <row r="33" spans="8:11">
      <c r="H33" s="49"/>
      <c r="J33" s="49"/>
      <c r="K33" s="49"/>
    </row>
  </sheetData>
  <mergeCells count="30">
    <mergeCell ref="A28:F28"/>
    <mergeCell ref="G21:G22"/>
    <mergeCell ref="H21:I23"/>
    <mergeCell ref="J21:K23"/>
    <mergeCell ref="D22:E22"/>
    <mergeCell ref="B24:F24"/>
    <mergeCell ref="A26:F26"/>
    <mergeCell ref="B16:F16"/>
    <mergeCell ref="A17:A23"/>
    <mergeCell ref="D19:E19"/>
    <mergeCell ref="D20:E20"/>
    <mergeCell ref="B21:B22"/>
    <mergeCell ref="C21:C22"/>
    <mergeCell ref="D21:E21"/>
    <mergeCell ref="A5:A16"/>
    <mergeCell ref="B15:F15"/>
    <mergeCell ref="B6:D6"/>
    <mergeCell ref="B7:C7"/>
    <mergeCell ref="B8:C8"/>
    <mergeCell ref="B9:C9"/>
    <mergeCell ref="B10:F10"/>
    <mergeCell ref="B11:D11"/>
    <mergeCell ref="B12:D12"/>
    <mergeCell ref="B13:D13"/>
    <mergeCell ref="B14:D14"/>
    <mergeCell ref="B1:G1"/>
    <mergeCell ref="B2:G2"/>
    <mergeCell ref="B3:G3"/>
    <mergeCell ref="B4:G4"/>
    <mergeCell ref="B5:C5"/>
  </mergeCells>
  <dataValidations count="3">
    <dataValidation type="list" allowBlank="1" showInputMessage="1" showErrorMessage="1" sqref="E18" xr:uid="{3DDB1859-0CF4-4A08-9DA1-6CB66E239356}">
      <formula1>INDIRECT($D$18)</formula1>
    </dataValidation>
    <dataValidation type="list" allowBlank="1" showInputMessage="1" showErrorMessage="1" sqref="F6:F9" xr:uid="{F85EB003-4A3A-49C8-913E-3C2CDA286982}">
      <formula1>"0%,5%,19%"</formula1>
    </dataValidation>
    <dataValidation type="list" allowBlank="1" showInputMessage="1" showErrorMessage="1" sqref="F19" xr:uid="{4AC70E44-89A2-4987-9CF0-E5165F5D6FE0}">
      <formula1>"15%,0%"</formula1>
    </dataValidation>
  </dataValidations>
  <pageMargins left="0.70866141732283472" right="0.70866141732283472" top="0.74803149606299213" bottom="0.74803149606299213" header="0.31496062992125984" footer="0.31496062992125984"/>
  <pageSetup paperSize="9" scale="32" orientation="portrait" r:id="rId1"/>
  <tableParts count="2">
    <tablePart r:id="rId2"/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92346E5-AF56-4A73-80BB-3A70ED87D4B1}">
          <x14:formula1>
            <xm:f>Hoja3!$B$3:$B$6</xm:f>
          </x14:formula1>
          <xm:sqref>D18</xm:sqref>
        </x14:dataValidation>
      </x14:dataValidations>
    </ext>
  </extLst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BCE941-D712-42A4-A401-AD5A563B596D}">
  <dimension ref="C2:F29"/>
  <sheetViews>
    <sheetView topLeftCell="A23" workbookViewId="0">
      <selection activeCell="E48" sqref="E47:F48"/>
    </sheetView>
  </sheetViews>
  <sheetFormatPr defaultColWidth="11.42578125" defaultRowHeight="15"/>
  <cols>
    <col min="1" max="3" width="11.42578125" style="114"/>
    <col min="4" max="4" width="13.140625" style="115" bestFit="1" customWidth="1"/>
    <col min="5" max="5" width="11.42578125" style="115"/>
    <col min="6" max="6" width="15.140625" style="114" bestFit="1" customWidth="1"/>
    <col min="7" max="16384" width="11.42578125" style="114"/>
  </cols>
  <sheetData>
    <row r="2" spans="3:6">
      <c r="C2" s="114" t="s">
        <v>536</v>
      </c>
    </row>
    <row r="4" spans="3:6">
      <c r="C4" s="114" t="s">
        <v>537</v>
      </c>
      <c r="D4" s="115">
        <v>8164357.9500000002</v>
      </c>
      <c r="E4" s="115">
        <v>611365.75</v>
      </c>
      <c r="F4" s="114">
        <f>+D4-E4</f>
        <v>7552992.2000000002</v>
      </c>
    </row>
    <row r="5" spans="3:6">
      <c r="C5" s="114" t="s">
        <v>538</v>
      </c>
      <c r="D5" s="115">
        <v>141020.73000000001</v>
      </c>
      <c r="E5" s="115">
        <v>10559.95</v>
      </c>
      <c r="F5" s="114">
        <f>+D5-E5</f>
        <v>130460.78000000001</v>
      </c>
    </row>
    <row r="6" spans="3:6">
      <c r="D6" s="115">
        <f>+D4+D5</f>
        <v>8305378.6800000006</v>
      </c>
      <c r="E6" s="115">
        <f>+E4+E5</f>
        <v>621925.69999999995</v>
      </c>
      <c r="F6" s="114">
        <f>+D6-E6</f>
        <v>7683452.9800000004</v>
      </c>
    </row>
    <row r="9" spans="3:6">
      <c r="C9" s="114" t="s">
        <v>539</v>
      </c>
      <c r="D9" s="115">
        <v>742214.36</v>
      </c>
      <c r="E9" s="115">
        <v>55578.71</v>
      </c>
      <c r="F9" s="114">
        <f>+D9-E9</f>
        <v>686635.65</v>
      </c>
    </row>
    <row r="12" spans="3:6">
      <c r="D12" s="115">
        <f>+D4-D9</f>
        <v>7422143.5899999999</v>
      </c>
      <c r="F12" s="114">
        <f>+F4-F9</f>
        <v>6866356.5499999998</v>
      </c>
    </row>
    <row r="18" spans="3:6">
      <c r="C18" s="114" t="s">
        <v>540</v>
      </c>
    </row>
    <row r="21" spans="3:6">
      <c r="C21" s="114" t="s">
        <v>537</v>
      </c>
      <c r="D21" s="115">
        <v>209284194.83000001</v>
      </c>
      <c r="E21" s="115">
        <v>20964281.949999999</v>
      </c>
      <c r="F21" s="114">
        <f>+D21-E21</f>
        <v>188319912.88000003</v>
      </c>
    </row>
    <row r="22" spans="3:6">
      <c r="C22" s="114" t="s">
        <v>538</v>
      </c>
      <c r="D22" s="115">
        <v>3614908.82</v>
      </c>
      <c r="E22" s="115">
        <v>362110.32</v>
      </c>
      <c r="F22" s="114">
        <f>+D22-E22</f>
        <v>3252798.5</v>
      </c>
    </row>
    <row r="23" spans="3:6">
      <c r="D23" s="115">
        <f>+D21+D22</f>
        <v>212899103.65000001</v>
      </c>
      <c r="E23" s="115">
        <f>+E21+E22</f>
        <v>21326392.27</v>
      </c>
      <c r="F23" s="114">
        <f>+D23-E23</f>
        <v>191572711.38</v>
      </c>
    </row>
    <row r="26" spans="3:6">
      <c r="C26" s="114" t="s">
        <v>539</v>
      </c>
      <c r="D26" s="115">
        <v>19025835.890000001</v>
      </c>
      <c r="E26" s="115">
        <v>1905843.61</v>
      </c>
      <c r="F26" s="114">
        <f>+D26-E26</f>
        <v>17119992.280000001</v>
      </c>
    </row>
    <row r="29" spans="3:6">
      <c r="D29" s="115">
        <f>+D21-D26</f>
        <v>190258358.94</v>
      </c>
      <c r="F29" s="114">
        <f>+F21-F26</f>
        <v>171199920.60000002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F086A0-22C7-4957-85C9-F6360F4A9305}">
  <dimension ref="B2:F8"/>
  <sheetViews>
    <sheetView workbookViewId="0">
      <selection activeCell="E2" sqref="E2"/>
    </sheetView>
  </sheetViews>
  <sheetFormatPr defaultColWidth="11.42578125" defaultRowHeight="15"/>
  <cols>
    <col min="1" max="1" width="17.140625" bestFit="1" customWidth="1"/>
    <col min="2" max="2" width="15.42578125" bestFit="1" customWidth="1"/>
    <col min="3" max="3" width="24.5703125" bestFit="1" customWidth="1"/>
    <col min="4" max="4" width="48.28515625" bestFit="1" customWidth="1"/>
    <col min="5" max="5" width="38.85546875" bestFit="1" customWidth="1"/>
    <col min="6" max="6" width="12.85546875" customWidth="1"/>
  </cols>
  <sheetData>
    <row r="2" spans="2:6">
      <c r="B2" t="s">
        <v>61</v>
      </c>
      <c r="C2" t="s">
        <v>21</v>
      </c>
      <c r="D2" t="s">
        <v>26</v>
      </c>
      <c r="E2" t="s">
        <v>64</v>
      </c>
      <c r="F2" t="s">
        <v>76</v>
      </c>
    </row>
    <row r="3" spans="2:6">
      <c r="B3" t="s">
        <v>21</v>
      </c>
      <c r="C3" t="s">
        <v>27</v>
      </c>
      <c r="D3" t="s">
        <v>38</v>
      </c>
      <c r="E3" t="s">
        <v>50</v>
      </c>
      <c r="F3" t="s">
        <v>54</v>
      </c>
    </row>
    <row r="4" spans="2:6">
      <c r="B4" t="s">
        <v>26</v>
      </c>
      <c r="C4" t="s">
        <v>31</v>
      </c>
      <c r="D4" t="s">
        <v>40</v>
      </c>
      <c r="E4" t="s">
        <v>52</v>
      </c>
    </row>
    <row r="5" spans="2:6">
      <c r="B5" t="s">
        <v>64</v>
      </c>
      <c r="C5" t="s">
        <v>33</v>
      </c>
      <c r="D5" t="s">
        <v>42</v>
      </c>
    </row>
    <row r="6" spans="2:6">
      <c r="B6" t="s">
        <v>77</v>
      </c>
      <c r="D6" t="s">
        <v>44</v>
      </c>
    </row>
    <row r="7" spans="2:6">
      <c r="D7" t="s">
        <v>46</v>
      </c>
    </row>
    <row r="8" spans="2:6">
      <c r="D8" t="s">
        <v>48</v>
      </c>
    </row>
  </sheetData>
  <pageMargins left="0.7" right="0.7" top="0.75" bottom="0.75" header="0.3" footer="0.3"/>
  <pageSetup paperSize="9" orientation="portrait" r:id="rId1"/>
  <tableParts count="4">
    <tablePart r:id="rId2"/>
    <tablePart r:id="rId3"/>
    <tablePart r:id="rId4"/>
    <tablePart r:id="rId5"/>
  </tablePar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645A2-5038-4A91-AC94-9185198ABE0D}">
  <sheetPr>
    <pageSetUpPr fitToPage="1"/>
  </sheetPr>
  <dimension ref="A1:U33"/>
  <sheetViews>
    <sheetView topLeftCell="C13" zoomScale="80" zoomScaleNormal="80" zoomScaleSheetLayoutView="70" workbookViewId="0">
      <selection activeCell="G28" sqref="G28"/>
    </sheetView>
  </sheetViews>
  <sheetFormatPr defaultColWidth="10.7109375" defaultRowHeight="15"/>
  <cols>
    <col min="1" max="1" width="32.28515625" style="44" customWidth="1"/>
    <col min="2" max="2" width="29.5703125" style="44" customWidth="1"/>
    <col min="3" max="3" width="23.28515625" style="44" bestFit="1" customWidth="1"/>
    <col min="4" max="4" width="23.28515625" style="44" customWidth="1"/>
    <col min="5" max="5" width="39" style="44" customWidth="1"/>
    <col min="6" max="6" width="18.42578125" style="44" customWidth="1"/>
    <col min="7" max="7" width="26" style="47" bestFit="1" customWidth="1"/>
    <col min="8" max="8" width="20.5703125" style="44" customWidth="1"/>
    <col min="9" max="9" width="11" style="44" bestFit="1" customWidth="1"/>
    <col min="10" max="10" width="18" style="44" bestFit="1" customWidth="1"/>
    <col min="11" max="11" width="26.140625" style="44" bestFit="1" customWidth="1"/>
    <col min="12" max="12" width="25.140625" style="45" bestFit="1" customWidth="1"/>
    <col min="13" max="13" width="10.7109375" style="65"/>
    <col min="14" max="15" width="10.7109375" style="45"/>
    <col min="16" max="17" width="18.7109375" style="45" customWidth="1"/>
    <col min="18" max="18" width="24.5703125" style="45" bestFit="1" customWidth="1"/>
    <col min="19" max="19" width="41.5703125" style="45" customWidth="1"/>
    <col min="20" max="20" width="38.85546875" style="45" bestFit="1" customWidth="1"/>
    <col min="21" max="16384" width="10.7109375" style="45"/>
  </cols>
  <sheetData>
    <row r="1" spans="1:21" ht="24" customHeight="1">
      <c r="A1" s="78" t="s">
        <v>19</v>
      </c>
      <c r="B1" s="136" t="s">
        <v>20</v>
      </c>
      <c r="C1" s="137"/>
      <c r="D1" s="137"/>
      <c r="E1" s="137"/>
      <c r="F1" s="137"/>
      <c r="G1" s="138"/>
      <c r="J1" s="89" t="s">
        <v>21</v>
      </c>
      <c r="K1" s="90" t="s">
        <v>22</v>
      </c>
      <c r="L1" s="90" t="s">
        <v>23</v>
      </c>
      <c r="M1" s="90" t="s">
        <v>24</v>
      </c>
      <c r="N1" s="90"/>
      <c r="O1" s="90"/>
      <c r="P1" s="90"/>
      <c r="Q1" s="90"/>
      <c r="R1" s="89"/>
      <c r="S1" s="89"/>
      <c r="T1" s="90"/>
      <c r="U1" s="77"/>
    </row>
    <row r="2" spans="1:21" ht="24" customHeight="1">
      <c r="A2" s="79" t="s">
        <v>25</v>
      </c>
      <c r="B2" s="139">
        <v>901677831</v>
      </c>
      <c r="C2" s="140"/>
      <c r="D2" s="140"/>
      <c r="E2" s="140"/>
      <c r="F2" s="140"/>
      <c r="G2" s="141"/>
      <c r="J2" s="89" t="s">
        <v>26</v>
      </c>
      <c r="K2" s="90" t="s">
        <v>21</v>
      </c>
      <c r="L2" s="90" t="s">
        <v>27</v>
      </c>
      <c r="M2" s="90">
        <v>1.4999999999999999E-2</v>
      </c>
      <c r="N2" s="90"/>
      <c r="O2" s="90"/>
      <c r="P2" s="89"/>
      <c r="Q2" s="89"/>
      <c r="R2" s="90"/>
      <c r="S2" s="90"/>
      <c r="T2" s="90"/>
      <c r="U2" s="77"/>
    </row>
    <row r="3" spans="1:21" ht="24" customHeight="1">
      <c r="A3" s="79" t="s">
        <v>28</v>
      </c>
      <c r="B3" s="139" t="s">
        <v>535</v>
      </c>
      <c r="C3" s="140"/>
      <c r="D3" s="140"/>
      <c r="E3" s="140"/>
      <c r="F3" s="140"/>
      <c r="G3" s="141"/>
      <c r="J3" s="89" t="s">
        <v>30</v>
      </c>
      <c r="K3" s="90" t="s">
        <v>21</v>
      </c>
      <c r="L3" s="90" t="s">
        <v>31</v>
      </c>
      <c r="M3" s="90">
        <v>2.5000000000000001E-2</v>
      </c>
      <c r="N3" s="90"/>
      <c r="O3" s="90"/>
      <c r="P3" s="89"/>
      <c r="Q3" s="89"/>
      <c r="R3" s="90"/>
      <c r="S3" s="90"/>
      <c r="T3" s="90"/>
      <c r="U3" s="77"/>
    </row>
    <row r="4" spans="1:21" ht="24" customHeight="1">
      <c r="A4" s="79" t="s">
        <v>32</v>
      </c>
      <c r="B4" s="142">
        <v>45322</v>
      </c>
      <c r="C4" s="140"/>
      <c r="D4" s="140"/>
      <c r="E4" s="140"/>
      <c r="F4" s="140"/>
      <c r="G4" s="141"/>
      <c r="J4" s="89"/>
      <c r="K4" s="90" t="s">
        <v>21</v>
      </c>
      <c r="L4" s="90" t="s">
        <v>33</v>
      </c>
      <c r="M4" s="90">
        <v>3.5000000000000003E-2</v>
      </c>
      <c r="N4" s="90"/>
      <c r="O4" s="90"/>
      <c r="P4" s="89"/>
      <c r="Q4" s="89"/>
      <c r="R4" s="90"/>
      <c r="S4" s="90"/>
      <c r="T4" s="90"/>
      <c r="U4" s="77"/>
    </row>
    <row r="5" spans="1:21" ht="36">
      <c r="A5" s="161" t="s">
        <v>34</v>
      </c>
      <c r="B5" s="164" t="s">
        <v>35</v>
      </c>
      <c r="C5" s="165"/>
      <c r="D5" s="95" t="s">
        <v>505</v>
      </c>
      <c r="E5" s="68" t="s">
        <v>36</v>
      </c>
      <c r="F5" s="69" t="s">
        <v>3</v>
      </c>
      <c r="G5" s="68" t="s">
        <v>37</v>
      </c>
      <c r="J5" s="89"/>
      <c r="K5" s="90" t="s">
        <v>26</v>
      </c>
      <c r="L5" s="90" t="s">
        <v>38</v>
      </c>
      <c r="M5" s="90">
        <v>0.04</v>
      </c>
      <c r="N5" s="90"/>
      <c r="O5" s="90"/>
      <c r="P5" s="89"/>
      <c r="Q5" s="89"/>
      <c r="R5" s="90"/>
      <c r="S5" s="90"/>
      <c r="T5" s="90"/>
      <c r="U5" s="77"/>
    </row>
    <row r="6" spans="1:21" ht="18" customHeight="1">
      <c r="A6" s="162"/>
      <c r="B6" s="145" t="s">
        <v>506</v>
      </c>
      <c r="C6" s="146"/>
      <c r="D6" s="147"/>
      <c r="E6" s="70">
        <v>171199920.60000002</v>
      </c>
      <c r="F6" s="71">
        <v>0</v>
      </c>
      <c r="G6" s="72">
        <f>+E6</f>
        <v>171199920.60000002</v>
      </c>
      <c r="H6" s="46"/>
      <c r="J6" s="91"/>
      <c r="K6" s="90" t="s">
        <v>26</v>
      </c>
      <c r="L6" s="90" t="s">
        <v>40</v>
      </c>
      <c r="M6" s="90">
        <v>0.06</v>
      </c>
      <c r="N6" s="90"/>
      <c r="O6" s="90"/>
      <c r="P6" s="89"/>
      <c r="Q6" s="89"/>
      <c r="R6" s="90"/>
      <c r="S6" s="90"/>
      <c r="T6" s="90"/>
      <c r="U6" s="77"/>
    </row>
    <row r="7" spans="1:21" ht="18">
      <c r="A7" s="162"/>
      <c r="B7" s="177" t="s">
        <v>507</v>
      </c>
      <c r="C7" s="178"/>
      <c r="D7" s="97">
        <v>0.1</v>
      </c>
      <c r="E7" s="98">
        <f>+E6*D7</f>
        <v>17119992.060000002</v>
      </c>
      <c r="F7" s="71">
        <v>0</v>
      </c>
      <c r="G7" s="72">
        <f>+E7</f>
        <v>17119992.060000002</v>
      </c>
      <c r="H7" s="46"/>
      <c r="J7" s="91"/>
      <c r="K7" s="90" t="s">
        <v>26</v>
      </c>
      <c r="L7" s="90" t="s">
        <v>42</v>
      </c>
      <c r="M7" s="90">
        <v>0.01</v>
      </c>
      <c r="N7" s="90"/>
      <c r="O7" s="90"/>
      <c r="P7" s="91"/>
      <c r="Q7" s="91"/>
      <c r="R7" s="90"/>
      <c r="S7" s="90"/>
      <c r="T7" s="90"/>
      <c r="U7" s="77"/>
    </row>
    <row r="8" spans="1:21" ht="18">
      <c r="A8" s="162"/>
      <c r="B8" s="177" t="s">
        <v>508</v>
      </c>
      <c r="C8" s="178"/>
      <c r="D8" s="97">
        <v>0</v>
      </c>
      <c r="E8" s="98">
        <f>+E6*D8</f>
        <v>0</v>
      </c>
      <c r="F8" s="71">
        <v>0</v>
      </c>
      <c r="G8" s="72">
        <f>+E8</f>
        <v>0</v>
      </c>
      <c r="H8" s="46"/>
      <c r="J8" s="91"/>
      <c r="K8" s="90" t="s">
        <v>26</v>
      </c>
      <c r="L8" s="90" t="s">
        <v>44</v>
      </c>
      <c r="M8" s="90">
        <v>0.02</v>
      </c>
      <c r="N8" s="90"/>
      <c r="O8" s="90"/>
      <c r="P8" s="91"/>
      <c r="Q8" s="91"/>
      <c r="R8" s="90"/>
      <c r="S8" s="90"/>
      <c r="T8" s="90"/>
      <c r="U8" s="77"/>
    </row>
    <row r="9" spans="1:21" ht="18">
      <c r="A9" s="162"/>
      <c r="B9" s="177" t="s">
        <v>509</v>
      </c>
      <c r="C9" s="178"/>
      <c r="D9" s="97">
        <v>0</v>
      </c>
      <c r="E9" s="98">
        <f>+E6*D9</f>
        <v>0</v>
      </c>
      <c r="F9" s="71">
        <v>0.19</v>
      </c>
      <c r="G9" s="72">
        <f>+E9</f>
        <v>0</v>
      </c>
      <c r="H9" s="46"/>
      <c r="J9" s="91"/>
      <c r="K9" s="90" t="s">
        <v>26</v>
      </c>
      <c r="L9" s="90" t="s">
        <v>46</v>
      </c>
      <c r="M9" s="90">
        <v>0.02</v>
      </c>
      <c r="N9" s="90"/>
      <c r="O9" s="90"/>
      <c r="P9" s="91"/>
      <c r="Q9" s="91"/>
      <c r="R9" s="90"/>
      <c r="S9" s="90"/>
      <c r="T9" s="90"/>
      <c r="U9" s="77"/>
    </row>
    <row r="10" spans="1:21" ht="18">
      <c r="A10" s="162"/>
      <c r="B10" s="156" t="s">
        <v>47</v>
      </c>
      <c r="C10" s="156"/>
      <c r="D10" s="156"/>
      <c r="E10" s="156"/>
      <c r="F10" s="156"/>
      <c r="G10" s="73">
        <f>SUM(G6:G9)</f>
        <v>188319912.66000003</v>
      </c>
      <c r="H10" s="46"/>
      <c r="J10" s="91"/>
      <c r="K10" s="90" t="s">
        <v>26</v>
      </c>
      <c r="L10" s="90" t="s">
        <v>48</v>
      </c>
      <c r="M10" s="90">
        <v>3.5000000000000003E-2</v>
      </c>
      <c r="N10" s="90"/>
      <c r="O10" s="90"/>
      <c r="P10" s="91"/>
      <c r="Q10" s="91"/>
      <c r="R10" s="90"/>
      <c r="S10" s="90"/>
      <c r="T10" s="90"/>
      <c r="U10" s="77"/>
    </row>
    <row r="11" spans="1:21" ht="18">
      <c r="A11" s="162"/>
      <c r="B11" s="145" t="s">
        <v>510</v>
      </c>
      <c r="C11" s="146"/>
      <c r="D11" s="147"/>
      <c r="E11" s="74">
        <f>+E7</f>
        <v>17119992.060000002</v>
      </c>
      <c r="F11" s="75">
        <f>+F9</f>
        <v>0.19</v>
      </c>
      <c r="G11" s="76">
        <f>+E11*F11</f>
        <v>3252798.4914000006</v>
      </c>
      <c r="H11" s="46"/>
      <c r="J11" s="91"/>
      <c r="K11" s="90" t="s">
        <v>30</v>
      </c>
      <c r="L11" s="90" t="s">
        <v>50</v>
      </c>
      <c r="M11" s="90">
        <v>0.04</v>
      </c>
      <c r="N11" s="90"/>
      <c r="O11" s="90"/>
      <c r="P11" s="91"/>
      <c r="Q11" s="91"/>
      <c r="R11" s="90"/>
      <c r="S11" s="90"/>
      <c r="T11" s="90"/>
      <c r="U11" s="77"/>
    </row>
    <row r="12" spans="1:21" ht="18">
      <c r="A12" s="162"/>
      <c r="B12" s="145"/>
      <c r="C12" s="146"/>
      <c r="D12" s="147"/>
      <c r="E12" s="74"/>
      <c r="F12" s="75"/>
      <c r="G12" s="76">
        <f>+E12*F12</f>
        <v>0</v>
      </c>
      <c r="H12" s="46"/>
      <c r="J12" s="91"/>
      <c r="K12" s="90" t="s">
        <v>30</v>
      </c>
      <c r="L12" s="90" t="s">
        <v>52</v>
      </c>
      <c r="M12" s="90">
        <v>3.5000000000000003E-2</v>
      </c>
      <c r="N12" s="90"/>
      <c r="O12" s="90"/>
      <c r="P12" s="91"/>
      <c r="Q12" s="91"/>
      <c r="R12" s="90"/>
      <c r="S12" s="90"/>
      <c r="T12" s="90"/>
      <c r="U12" s="77"/>
    </row>
    <row r="13" spans="1:21" ht="18">
      <c r="A13" s="162"/>
      <c r="B13" s="145"/>
      <c r="C13" s="146"/>
      <c r="D13" s="147"/>
      <c r="E13" s="74"/>
      <c r="F13" s="75"/>
      <c r="G13" s="76">
        <f>+E13*F13</f>
        <v>0</v>
      </c>
      <c r="H13" s="46"/>
      <c r="J13" s="91"/>
      <c r="K13" s="91"/>
      <c r="L13" s="90" t="s">
        <v>54</v>
      </c>
      <c r="M13" s="92">
        <v>0</v>
      </c>
      <c r="N13" s="90"/>
      <c r="O13" s="90"/>
      <c r="P13" s="91"/>
      <c r="Q13" s="91"/>
      <c r="R13" s="90"/>
      <c r="S13" s="90"/>
      <c r="T13" s="90"/>
    </row>
    <row r="14" spans="1:21" ht="18">
      <c r="A14" s="162"/>
      <c r="B14" s="145"/>
      <c r="C14" s="146"/>
      <c r="D14" s="147"/>
      <c r="E14" s="74"/>
      <c r="F14" s="75"/>
      <c r="G14" s="76">
        <f>+E14*F14</f>
        <v>0</v>
      </c>
      <c r="H14" s="46"/>
      <c r="J14" s="91"/>
      <c r="K14" s="89" t="s">
        <v>21</v>
      </c>
      <c r="L14" s="90"/>
      <c r="M14" s="92"/>
      <c r="N14" s="90"/>
      <c r="O14" s="90"/>
      <c r="P14" s="90"/>
      <c r="Q14" s="90"/>
      <c r="R14" s="90"/>
      <c r="S14" s="90"/>
      <c r="T14" s="90"/>
    </row>
    <row r="15" spans="1:21" ht="18">
      <c r="A15" s="162"/>
      <c r="B15" s="156" t="s">
        <v>56</v>
      </c>
      <c r="C15" s="156"/>
      <c r="D15" s="156"/>
      <c r="E15" s="156"/>
      <c r="F15" s="156"/>
      <c r="G15" s="73">
        <f>SUM(G11:G14)</f>
        <v>3252798.4914000006</v>
      </c>
      <c r="H15" s="46"/>
      <c r="J15" s="91"/>
      <c r="K15" s="89" t="s">
        <v>26</v>
      </c>
      <c r="L15" s="90"/>
      <c r="M15" s="92"/>
      <c r="N15" s="90"/>
      <c r="O15" s="90"/>
      <c r="P15" s="90"/>
      <c r="Q15" s="90"/>
      <c r="R15" s="90"/>
      <c r="S15" s="90"/>
      <c r="T15" s="90"/>
    </row>
    <row r="16" spans="1:21" ht="18">
      <c r="A16" s="163"/>
      <c r="B16" s="156" t="s">
        <v>57</v>
      </c>
      <c r="C16" s="156"/>
      <c r="D16" s="156"/>
      <c r="E16" s="156"/>
      <c r="F16" s="156"/>
      <c r="G16" s="73">
        <f>+G10+G15</f>
        <v>191572711.15140003</v>
      </c>
      <c r="H16" s="46"/>
      <c r="J16" s="99"/>
      <c r="K16" s="100" t="s">
        <v>30</v>
      </c>
      <c r="L16" s="77"/>
      <c r="M16" s="101"/>
      <c r="N16" s="77"/>
      <c r="O16" s="77"/>
      <c r="P16" s="90"/>
      <c r="Q16" s="90"/>
      <c r="R16" s="90"/>
      <c r="S16" s="90"/>
      <c r="T16" s="90"/>
    </row>
    <row r="17" spans="1:20" ht="36">
      <c r="A17" s="167" t="s">
        <v>58</v>
      </c>
      <c r="B17" s="80" t="s">
        <v>59</v>
      </c>
      <c r="C17" s="81" t="s">
        <v>60</v>
      </c>
      <c r="D17" s="81" t="s">
        <v>61</v>
      </c>
      <c r="E17" s="81" t="s">
        <v>23</v>
      </c>
      <c r="F17" s="80" t="s">
        <v>3</v>
      </c>
      <c r="G17" s="81" t="s">
        <v>62</v>
      </c>
      <c r="H17" s="46"/>
      <c r="J17" s="99"/>
      <c r="K17" s="99"/>
      <c r="L17" s="106"/>
      <c r="M17" s="106"/>
      <c r="N17" s="106"/>
      <c r="O17" s="77"/>
      <c r="P17" s="90"/>
      <c r="Q17" s="90"/>
      <c r="R17" s="90"/>
      <c r="S17" s="90"/>
      <c r="T17" s="90"/>
    </row>
    <row r="18" spans="1:20" ht="36">
      <c r="A18" s="168"/>
      <c r="B18" s="82" t="s">
        <v>63</v>
      </c>
      <c r="C18" s="83">
        <f>+E7</f>
        <v>17119992.060000002</v>
      </c>
      <c r="D18" s="87" t="s">
        <v>26</v>
      </c>
      <c r="E18" s="88" t="s">
        <v>44</v>
      </c>
      <c r="F18" s="96">
        <f>+VLOOKUP(E18,L$2:$M$13,2,0)</f>
        <v>0.02</v>
      </c>
      <c r="G18" s="84">
        <f>+C18*F18</f>
        <v>342399.84120000008</v>
      </c>
      <c r="H18" s="46"/>
      <c r="J18" s="99"/>
      <c r="K18" s="100"/>
      <c r="L18" s="106"/>
      <c r="M18" s="106"/>
      <c r="N18" s="106"/>
      <c r="O18" s="77"/>
      <c r="P18" s="90"/>
      <c r="Q18" s="90"/>
      <c r="R18" s="90"/>
      <c r="S18" s="90"/>
      <c r="T18" s="90"/>
    </row>
    <row r="19" spans="1:20" ht="43.5" customHeight="1">
      <c r="A19" s="168"/>
      <c r="B19" s="82" t="s">
        <v>65</v>
      </c>
      <c r="C19" s="83">
        <f>+G15</f>
        <v>3252798.4914000006</v>
      </c>
      <c r="D19" s="148" t="s">
        <v>66</v>
      </c>
      <c r="E19" s="148"/>
      <c r="F19" s="66">
        <v>0.15</v>
      </c>
      <c r="G19" s="84">
        <f>+C19*F19</f>
        <v>487919.7737100001</v>
      </c>
      <c r="H19" s="46"/>
      <c r="J19" s="102"/>
      <c r="K19" s="100"/>
      <c r="L19" s="107"/>
      <c r="M19" s="107"/>
      <c r="N19" s="107"/>
      <c r="O19" s="77"/>
    </row>
    <row r="20" spans="1:20" ht="53.25" customHeight="1">
      <c r="A20" s="168"/>
      <c r="B20" s="93" t="s">
        <v>59</v>
      </c>
      <c r="C20" s="94" t="s">
        <v>67</v>
      </c>
      <c r="D20" s="149" t="s">
        <v>68</v>
      </c>
      <c r="E20" s="150"/>
      <c r="F20" s="93" t="s">
        <v>3</v>
      </c>
      <c r="G20" s="94" t="s">
        <v>62</v>
      </c>
      <c r="H20" s="67" t="s">
        <v>69</v>
      </c>
      <c r="I20" s="51">
        <f>+VLOOKUP(D21,'Tarifas validar '!A$5:G425,7,0)</f>
        <v>1.06</v>
      </c>
      <c r="J20" s="104" t="s">
        <v>70</v>
      </c>
      <c r="K20" s="105">
        <f>+VLOOKUP(D21,'Tarifas validar '!A$5:Z425,8,0)</f>
        <v>10.6</v>
      </c>
      <c r="L20" s="107"/>
      <c r="M20" s="103"/>
      <c r="N20" s="77"/>
      <c r="O20" s="77"/>
    </row>
    <row r="21" spans="1:20" ht="20.25" customHeight="1">
      <c r="A21" s="168"/>
      <c r="B21" s="157" t="s">
        <v>71</v>
      </c>
      <c r="C21" s="159">
        <f>+C18</f>
        <v>17119992.060000002</v>
      </c>
      <c r="D21" s="151">
        <v>8121</v>
      </c>
      <c r="E21" s="152"/>
      <c r="F21" s="55">
        <f>+VLOOKUP(D21,'Tarifas validar '!A$5:C425,3,0)</f>
        <v>10</v>
      </c>
      <c r="G21" s="143">
        <f>+(C21*F21)/1000</f>
        <v>171199.92060000001</v>
      </c>
      <c r="H21" s="174">
        <f>+I20*C21%</f>
        <v>181471.91583600003</v>
      </c>
      <c r="I21" s="174"/>
      <c r="J21" s="182">
        <f>+(K20*C21)/1000</f>
        <v>181471.91583600003</v>
      </c>
      <c r="K21" s="182"/>
      <c r="L21" s="108"/>
      <c r="M21" s="103"/>
      <c r="N21" s="77"/>
      <c r="O21" s="77"/>
    </row>
    <row r="22" spans="1:20" ht="63.75" customHeight="1">
      <c r="A22" s="168"/>
      <c r="B22" s="158"/>
      <c r="C22" s="160"/>
      <c r="D22" s="175" t="str">
        <f>+VLOOKUP(D21,'Tarifas validar '!A$5:C425,2,0)</f>
        <v>Limpieza general interior de edificios.</v>
      </c>
      <c r="E22" s="176"/>
      <c r="F22" s="56" t="s">
        <v>72</v>
      </c>
      <c r="G22" s="144"/>
      <c r="H22" s="174"/>
      <c r="I22" s="174"/>
      <c r="J22" s="182"/>
      <c r="K22" s="182"/>
      <c r="L22" s="77"/>
      <c r="M22" s="103"/>
      <c r="N22" s="77"/>
      <c r="O22" s="77"/>
    </row>
    <row r="23" spans="1:20" ht="29.25" customHeight="1">
      <c r="A23" s="169"/>
      <c r="B23" s="53" t="s">
        <v>16</v>
      </c>
      <c r="C23" s="54">
        <f>+G21</f>
        <v>171199.92060000001</v>
      </c>
      <c r="D23" s="54"/>
      <c r="E23" s="50"/>
      <c r="F23" s="57">
        <v>0.06</v>
      </c>
      <c r="G23" s="58">
        <f>+C23*F23</f>
        <v>10271.995236000001</v>
      </c>
      <c r="H23" s="174"/>
      <c r="I23" s="174"/>
      <c r="J23" s="182"/>
      <c r="K23" s="182"/>
      <c r="L23" s="108"/>
      <c r="M23" s="103"/>
      <c r="N23" s="77"/>
      <c r="O23" s="77"/>
    </row>
    <row r="24" spans="1:20" ht="38.25" customHeight="1" thickBot="1">
      <c r="A24" s="59"/>
      <c r="B24" s="170" t="s">
        <v>73</v>
      </c>
      <c r="C24" s="170"/>
      <c r="D24" s="170"/>
      <c r="E24" s="170"/>
      <c r="F24" s="170"/>
      <c r="G24" s="60">
        <f>+G18+G19+G21+G23</f>
        <v>1011791.5307460004</v>
      </c>
      <c r="H24" s="46"/>
      <c r="J24" s="46"/>
      <c r="K24" s="48">
        <f>8164357.95-7422143.6</f>
        <v>742214.35000000056</v>
      </c>
    </row>
    <row r="25" spans="1:20" ht="20.25">
      <c r="A25" s="61"/>
      <c r="B25" s="61"/>
      <c r="C25" s="61"/>
      <c r="D25" s="61"/>
      <c r="E25" s="61"/>
      <c r="F25" s="61"/>
      <c r="G25" s="62"/>
      <c r="H25" s="46"/>
      <c r="J25" s="46"/>
    </row>
    <row r="26" spans="1:20" ht="28.5" customHeight="1" thickBot="1">
      <c r="A26" s="130" t="s">
        <v>74</v>
      </c>
      <c r="B26" s="131"/>
      <c r="C26" s="131"/>
      <c r="D26" s="131"/>
      <c r="E26" s="131"/>
      <c r="F26" s="132"/>
      <c r="G26" s="64">
        <v>0</v>
      </c>
      <c r="H26" s="46"/>
      <c r="J26" s="46"/>
      <c r="K26" s="48">
        <f>8164357.95-742214.36</f>
        <v>7422143.5899999999</v>
      </c>
    </row>
    <row r="27" spans="1:20" ht="20.25">
      <c r="A27" s="61"/>
      <c r="B27" s="61"/>
      <c r="C27" s="61"/>
      <c r="D27" s="61"/>
      <c r="E27" s="61"/>
      <c r="F27" s="61"/>
      <c r="G27" s="62"/>
      <c r="H27" s="46"/>
      <c r="J27" s="46"/>
      <c r="K27" s="48">
        <f>611925.7-55578.71</f>
        <v>556346.99</v>
      </c>
    </row>
    <row r="28" spans="1:20" ht="53.25" customHeight="1" thickBot="1">
      <c r="A28" s="153" t="s">
        <v>75</v>
      </c>
      <c r="B28" s="154"/>
      <c r="C28" s="154"/>
      <c r="D28" s="154"/>
      <c r="E28" s="154"/>
      <c r="F28" s="155"/>
      <c r="G28" s="63">
        <f>+G16-G24-G26</f>
        <v>190560919.62065402</v>
      </c>
      <c r="H28" s="46"/>
      <c r="J28" s="46"/>
    </row>
    <row r="29" spans="1:20">
      <c r="H29" s="46"/>
      <c r="J29" s="46"/>
    </row>
    <row r="30" spans="1:20">
      <c r="H30" s="46"/>
      <c r="J30" s="46"/>
      <c r="K30" s="46"/>
    </row>
    <row r="31" spans="1:20">
      <c r="H31" s="48"/>
      <c r="J31" s="46"/>
    </row>
    <row r="32" spans="1:20">
      <c r="H32" s="46"/>
      <c r="J32" s="46"/>
      <c r="K32" s="46"/>
    </row>
    <row r="33" spans="8:11">
      <c r="H33" s="49"/>
      <c r="J33" s="49"/>
      <c r="K33" s="49"/>
    </row>
  </sheetData>
  <mergeCells count="30">
    <mergeCell ref="A28:F28"/>
    <mergeCell ref="G21:G22"/>
    <mergeCell ref="H21:I23"/>
    <mergeCell ref="J21:K23"/>
    <mergeCell ref="D22:E22"/>
    <mergeCell ref="B24:F24"/>
    <mergeCell ref="A26:F26"/>
    <mergeCell ref="B16:F16"/>
    <mergeCell ref="A17:A23"/>
    <mergeCell ref="D19:E19"/>
    <mergeCell ref="D20:E20"/>
    <mergeCell ref="B21:B22"/>
    <mergeCell ref="C21:C22"/>
    <mergeCell ref="D21:E21"/>
    <mergeCell ref="A5:A16"/>
    <mergeCell ref="B15:F15"/>
    <mergeCell ref="B6:D6"/>
    <mergeCell ref="B7:C7"/>
    <mergeCell ref="B8:C8"/>
    <mergeCell ref="B9:C9"/>
    <mergeCell ref="B10:F10"/>
    <mergeCell ref="B11:D11"/>
    <mergeCell ref="B12:D12"/>
    <mergeCell ref="B13:D13"/>
    <mergeCell ref="B14:D14"/>
    <mergeCell ref="B1:G1"/>
    <mergeCell ref="B2:G2"/>
    <mergeCell ref="B3:G3"/>
    <mergeCell ref="B4:G4"/>
    <mergeCell ref="B5:C5"/>
  </mergeCells>
  <dataValidations count="3">
    <dataValidation type="list" allowBlank="1" showInputMessage="1" showErrorMessage="1" sqref="F19" xr:uid="{12AD901B-8719-4D91-B15D-3AEF02FB6B04}">
      <formula1>"15%,0%"</formula1>
    </dataValidation>
    <dataValidation type="list" allowBlank="1" showInputMessage="1" showErrorMessage="1" sqref="F6:F9" xr:uid="{7CCCFAFE-5E5B-47A2-881E-4C56D4F41BF9}">
      <formula1>"0%,5%,19%"</formula1>
    </dataValidation>
    <dataValidation type="list" allowBlank="1" showInputMessage="1" showErrorMessage="1" sqref="E18" xr:uid="{C4D6211C-B099-4F9B-B6BE-62DDE91D4BB8}">
      <formula1>INDIRECT($D$18)</formula1>
    </dataValidation>
  </dataValidations>
  <pageMargins left="0.70866141732283472" right="0.70866141732283472" top="0.74803149606299213" bottom="0.74803149606299213" header="0.31496062992125984" footer="0.31496062992125984"/>
  <pageSetup paperSize="9" scale="32" orientation="portrait" r:id="rId1"/>
  <tableParts count="2">
    <tablePart r:id="rId2"/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4B4F6FE-788F-4F30-A569-C13EC4652FF1}">
          <x14:formula1>
            <xm:f>Hoja3!$B$3:$B$6</xm:f>
          </x14:formula1>
          <xm:sqref>D18</xm:sqref>
        </x14:dataValidation>
      </x14:dataValidations>
    </ext>
  </extLst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AAA1F5-DD67-451A-A25B-6F44A2E68385}">
  <sheetPr>
    <pageSetUpPr fitToPage="1"/>
  </sheetPr>
  <dimension ref="A1:U33"/>
  <sheetViews>
    <sheetView zoomScale="70" zoomScaleNormal="70" zoomScaleSheetLayoutView="70" workbookViewId="0">
      <selection activeCell="G18" sqref="G18"/>
    </sheetView>
  </sheetViews>
  <sheetFormatPr defaultColWidth="10.7109375" defaultRowHeight="15"/>
  <cols>
    <col min="1" max="1" width="32.28515625" style="44" customWidth="1"/>
    <col min="2" max="2" width="29.5703125" style="44" customWidth="1"/>
    <col min="3" max="3" width="23.28515625" style="44" bestFit="1" customWidth="1"/>
    <col min="4" max="4" width="23.28515625" style="44" customWidth="1"/>
    <col min="5" max="5" width="39" style="44" customWidth="1"/>
    <col min="6" max="6" width="18.42578125" style="44" customWidth="1"/>
    <col min="7" max="7" width="26" style="47" bestFit="1" customWidth="1"/>
    <col min="8" max="8" width="20.5703125" style="44" customWidth="1"/>
    <col min="9" max="9" width="11" style="44" bestFit="1" customWidth="1"/>
    <col min="10" max="10" width="20.28515625" style="44" bestFit="1" customWidth="1"/>
    <col min="11" max="11" width="26.140625" style="44" bestFit="1" customWidth="1"/>
    <col min="12" max="12" width="25.140625" style="45" bestFit="1" customWidth="1"/>
    <col min="13" max="13" width="10.7109375" style="65"/>
    <col min="14" max="15" width="10.7109375" style="45"/>
    <col min="16" max="17" width="18.7109375" style="45" customWidth="1"/>
    <col min="18" max="18" width="24.5703125" style="45" bestFit="1" customWidth="1"/>
    <col min="19" max="19" width="41.5703125" style="45" customWidth="1"/>
    <col min="20" max="20" width="38.85546875" style="45" bestFit="1" customWidth="1"/>
    <col min="21" max="16384" width="10.7109375" style="45"/>
  </cols>
  <sheetData>
    <row r="1" spans="1:21" ht="24" customHeight="1">
      <c r="A1" s="78" t="s">
        <v>19</v>
      </c>
      <c r="B1" s="136" t="s">
        <v>514</v>
      </c>
      <c r="C1" s="137"/>
      <c r="D1" s="137"/>
      <c r="E1" s="137"/>
      <c r="F1" s="137"/>
      <c r="G1" s="138"/>
      <c r="J1" s="89" t="s">
        <v>21</v>
      </c>
      <c r="K1" s="90" t="s">
        <v>22</v>
      </c>
      <c r="L1" s="90" t="s">
        <v>23</v>
      </c>
      <c r="M1" s="90" t="s">
        <v>24</v>
      </c>
      <c r="N1" s="90"/>
      <c r="O1" s="90"/>
      <c r="P1" s="90"/>
      <c r="Q1" s="90"/>
      <c r="R1" s="89"/>
      <c r="S1" s="89"/>
      <c r="T1" s="90"/>
      <c r="U1" s="77"/>
    </row>
    <row r="2" spans="1:21" ht="24" customHeight="1">
      <c r="A2" s="79" t="s">
        <v>25</v>
      </c>
      <c r="B2" s="139">
        <v>844001198</v>
      </c>
      <c r="C2" s="140"/>
      <c r="D2" s="140"/>
      <c r="E2" s="140"/>
      <c r="F2" s="140"/>
      <c r="G2" s="141"/>
      <c r="J2" s="89" t="s">
        <v>26</v>
      </c>
      <c r="K2" s="90" t="s">
        <v>21</v>
      </c>
      <c r="L2" s="90" t="s">
        <v>27</v>
      </c>
      <c r="M2" s="90">
        <v>1.4999999999999999E-2</v>
      </c>
      <c r="N2" s="90"/>
      <c r="O2" s="90"/>
      <c r="P2" s="89"/>
      <c r="Q2" s="89"/>
      <c r="R2" s="90"/>
      <c r="S2" s="90"/>
      <c r="T2" s="90"/>
      <c r="U2" s="77"/>
    </row>
    <row r="3" spans="1:21" ht="24" customHeight="1">
      <c r="A3" s="79" t="s">
        <v>28</v>
      </c>
      <c r="B3" s="139" t="s">
        <v>541</v>
      </c>
      <c r="C3" s="140"/>
      <c r="D3" s="140"/>
      <c r="E3" s="140"/>
      <c r="F3" s="140"/>
      <c r="G3" s="141"/>
      <c r="J3" s="89" t="s">
        <v>30</v>
      </c>
      <c r="K3" s="90" t="s">
        <v>21</v>
      </c>
      <c r="L3" s="90" t="s">
        <v>31</v>
      </c>
      <c r="M3" s="90">
        <v>2.5000000000000001E-2</v>
      </c>
      <c r="N3" s="90"/>
      <c r="O3" s="90"/>
      <c r="P3" s="89"/>
      <c r="Q3" s="89"/>
      <c r="R3" s="90"/>
      <c r="S3" s="90"/>
      <c r="T3" s="90"/>
      <c r="U3" s="77"/>
    </row>
    <row r="4" spans="1:21" ht="24" customHeight="1">
      <c r="A4" s="79" t="s">
        <v>32</v>
      </c>
      <c r="B4" s="142">
        <v>45381</v>
      </c>
      <c r="C4" s="140"/>
      <c r="D4" s="140"/>
      <c r="E4" s="140"/>
      <c r="F4" s="140"/>
      <c r="G4" s="141"/>
      <c r="J4" s="89"/>
      <c r="K4" s="90" t="s">
        <v>21</v>
      </c>
      <c r="L4" s="90" t="s">
        <v>33</v>
      </c>
      <c r="M4" s="90">
        <v>3.5000000000000003E-2</v>
      </c>
      <c r="N4" s="90"/>
      <c r="O4" s="90"/>
      <c r="P4" s="89"/>
      <c r="Q4" s="89"/>
      <c r="R4" s="90"/>
      <c r="S4" s="90"/>
      <c r="T4" s="90"/>
      <c r="U4" s="77"/>
    </row>
    <row r="5" spans="1:21" ht="36">
      <c r="A5" s="161" t="s">
        <v>34</v>
      </c>
      <c r="B5" s="164" t="s">
        <v>35</v>
      </c>
      <c r="C5" s="165"/>
      <c r="D5" s="95" t="s">
        <v>505</v>
      </c>
      <c r="E5" s="68" t="s">
        <v>36</v>
      </c>
      <c r="F5" s="69" t="s">
        <v>3</v>
      </c>
      <c r="G5" s="68" t="s">
        <v>37</v>
      </c>
      <c r="J5" s="89"/>
      <c r="K5" s="90" t="s">
        <v>26</v>
      </c>
      <c r="L5" s="90" t="s">
        <v>38</v>
      </c>
      <c r="M5" s="90">
        <v>0.04</v>
      </c>
      <c r="N5" s="90"/>
      <c r="O5" s="90"/>
      <c r="P5" s="89"/>
      <c r="Q5" s="89"/>
      <c r="R5" s="90"/>
      <c r="S5" s="90"/>
      <c r="T5" s="90"/>
      <c r="U5" s="77"/>
    </row>
    <row r="6" spans="1:21" ht="18" customHeight="1">
      <c r="A6" s="162"/>
      <c r="B6" s="145" t="s">
        <v>506</v>
      </c>
      <c r="C6" s="146"/>
      <c r="D6" s="147"/>
      <c r="E6" s="70">
        <v>202640498</v>
      </c>
      <c r="F6" s="71">
        <v>0</v>
      </c>
      <c r="G6" s="72">
        <f>+E6</f>
        <v>202640498</v>
      </c>
      <c r="H6" s="46"/>
      <c r="J6" s="91"/>
      <c r="K6" s="90" t="s">
        <v>26</v>
      </c>
      <c r="L6" s="90" t="s">
        <v>40</v>
      </c>
      <c r="M6" s="90">
        <v>0.06</v>
      </c>
      <c r="N6" s="90"/>
      <c r="O6" s="90"/>
      <c r="P6" s="89"/>
      <c r="Q6" s="89"/>
      <c r="R6" s="90"/>
      <c r="S6" s="90"/>
      <c r="T6" s="90"/>
      <c r="U6" s="77"/>
    </row>
    <row r="7" spans="1:21" ht="18">
      <c r="A7" s="162"/>
      <c r="B7" s="177" t="s">
        <v>507</v>
      </c>
      <c r="C7" s="178"/>
      <c r="D7" s="97">
        <v>0.1</v>
      </c>
      <c r="E7" s="98">
        <f>+E6*D7</f>
        <v>20264049.800000001</v>
      </c>
      <c r="F7" s="71">
        <v>0</v>
      </c>
      <c r="G7" s="72">
        <f>+E7</f>
        <v>20264049.800000001</v>
      </c>
      <c r="H7" s="46"/>
      <c r="J7" s="91"/>
      <c r="K7" s="90" t="s">
        <v>26</v>
      </c>
      <c r="L7" s="90" t="s">
        <v>42</v>
      </c>
      <c r="M7" s="90">
        <v>0.01</v>
      </c>
      <c r="N7" s="90"/>
      <c r="O7" s="90"/>
      <c r="P7" s="91"/>
      <c r="Q7" s="91"/>
      <c r="R7" s="90"/>
      <c r="S7" s="90"/>
      <c r="T7" s="90"/>
      <c r="U7" s="77"/>
    </row>
    <row r="8" spans="1:21" ht="18">
      <c r="A8" s="162"/>
      <c r="B8" s="177" t="s">
        <v>508</v>
      </c>
      <c r="C8" s="178"/>
      <c r="D8" s="97">
        <v>0</v>
      </c>
      <c r="E8" s="98">
        <f>+E6*D8</f>
        <v>0</v>
      </c>
      <c r="F8" s="71">
        <v>0</v>
      </c>
      <c r="G8" s="72">
        <f>+E8</f>
        <v>0</v>
      </c>
      <c r="H8" s="46"/>
      <c r="J8" s="91"/>
      <c r="K8" s="90" t="s">
        <v>26</v>
      </c>
      <c r="L8" s="90" t="s">
        <v>44</v>
      </c>
      <c r="M8" s="90">
        <v>0.02</v>
      </c>
      <c r="N8" s="90"/>
      <c r="O8" s="90"/>
      <c r="P8" s="91"/>
      <c r="Q8" s="91"/>
      <c r="R8" s="90"/>
      <c r="S8" s="90"/>
      <c r="T8" s="90"/>
      <c r="U8" s="77"/>
    </row>
    <row r="9" spans="1:21" ht="18">
      <c r="A9" s="162"/>
      <c r="B9" s="177" t="s">
        <v>509</v>
      </c>
      <c r="C9" s="178"/>
      <c r="D9" s="97">
        <v>0</v>
      </c>
      <c r="E9" s="98">
        <f>+E6*D9</f>
        <v>0</v>
      </c>
      <c r="F9" s="71">
        <v>0.19</v>
      </c>
      <c r="G9" s="72">
        <f>+E9</f>
        <v>0</v>
      </c>
      <c r="H9" s="46"/>
      <c r="J9" s="91"/>
      <c r="K9" s="90" t="s">
        <v>26</v>
      </c>
      <c r="L9" s="90" t="s">
        <v>46</v>
      </c>
      <c r="M9" s="90">
        <v>0.02</v>
      </c>
      <c r="N9" s="90"/>
      <c r="O9" s="90"/>
      <c r="P9" s="91"/>
      <c r="Q9" s="91"/>
      <c r="R9" s="90"/>
      <c r="S9" s="90"/>
      <c r="T9" s="90"/>
      <c r="U9" s="77"/>
    </row>
    <row r="10" spans="1:21" ht="18">
      <c r="A10" s="162"/>
      <c r="B10" s="156" t="s">
        <v>47</v>
      </c>
      <c r="C10" s="156"/>
      <c r="D10" s="156"/>
      <c r="E10" s="156"/>
      <c r="F10" s="156"/>
      <c r="G10" s="73">
        <f>SUM(G6:G9)</f>
        <v>222904547.80000001</v>
      </c>
      <c r="H10" s="46"/>
      <c r="J10" s="91"/>
      <c r="K10" s="90" t="s">
        <v>26</v>
      </c>
      <c r="L10" s="90" t="s">
        <v>48</v>
      </c>
      <c r="M10" s="90">
        <v>3.5000000000000003E-2</v>
      </c>
      <c r="N10" s="90"/>
      <c r="O10" s="90"/>
      <c r="P10" s="91"/>
      <c r="Q10" s="91"/>
      <c r="R10" s="90"/>
      <c r="S10" s="90"/>
      <c r="T10" s="90"/>
      <c r="U10" s="77"/>
    </row>
    <row r="11" spans="1:21" ht="18">
      <c r="A11" s="162"/>
      <c r="B11" s="145" t="s">
        <v>510</v>
      </c>
      <c r="C11" s="146"/>
      <c r="D11" s="147"/>
      <c r="E11" s="74">
        <f>+E7</f>
        <v>20264049.800000001</v>
      </c>
      <c r="F11" s="75">
        <f>+F9</f>
        <v>0.19</v>
      </c>
      <c r="G11" s="76">
        <f>+E11*F11</f>
        <v>3850169.4620000003</v>
      </c>
      <c r="H11" s="46"/>
      <c r="J11" s="91"/>
      <c r="K11" s="90" t="s">
        <v>30</v>
      </c>
      <c r="L11" s="90" t="s">
        <v>50</v>
      </c>
      <c r="M11" s="90">
        <v>0.04</v>
      </c>
      <c r="N11" s="90"/>
      <c r="O11" s="90"/>
      <c r="P11" s="91"/>
      <c r="Q11" s="91"/>
      <c r="R11" s="90"/>
      <c r="S11" s="90"/>
      <c r="T11" s="90"/>
      <c r="U11" s="77"/>
    </row>
    <row r="12" spans="1:21" ht="18">
      <c r="A12" s="162"/>
      <c r="B12" s="145"/>
      <c r="C12" s="146"/>
      <c r="D12" s="147"/>
      <c r="E12" s="74"/>
      <c r="F12" s="75"/>
      <c r="G12" s="76">
        <f>+E12*F12</f>
        <v>0</v>
      </c>
      <c r="H12" s="46"/>
      <c r="J12" s="91"/>
      <c r="K12" s="90" t="s">
        <v>30</v>
      </c>
      <c r="L12" s="90" t="s">
        <v>52</v>
      </c>
      <c r="M12" s="90">
        <v>3.5000000000000003E-2</v>
      </c>
      <c r="N12" s="90"/>
      <c r="O12" s="90"/>
      <c r="P12" s="91"/>
      <c r="Q12" s="91"/>
      <c r="R12" s="90"/>
      <c r="S12" s="90"/>
      <c r="T12" s="90"/>
      <c r="U12" s="77"/>
    </row>
    <row r="13" spans="1:21" ht="18">
      <c r="A13" s="162"/>
      <c r="B13" s="145"/>
      <c r="C13" s="146"/>
      <c r="D13" s="147"/>
      <c r="E13" s="74"/>
      <c r="F13" s="75"/>
      <c r="G13" s="76">
        <f>+E13*F13</f>
        <v>0</v>
      </c>
      <c r="H13" s="46"/>
      <c r="J13" s="91"/>
      <c r="K13" s="91"/>
      <c r="L13" s="90" t="s">
        <v>54</v>
      </c>
      <c r="M13" s="92">
        <v>0</v>
      </c>
      <c r="N13" s="90"/>
      <c r="O13" s="90"/>
      <c r="P13" s="91"/>
      <c r="Q13" s="91"/>
      <c r="R13" s="90"/>
      <c r="S13" s="90"/>
      <c r="T13" s="90"/>
    </row>
    <row r="14" spans="1:21" ht="18">
      <c r="A14" s="162"/>
      <c r="B14" s="145"/>
      <c r="C14" s="146"/>
      <c r="D14" s="147"/>
      <c r="E14" s="74"/>
      <c r="F14" s="75"/>
      <c r="G14" s="76">
        <f>+E14*F14</f>
        <v>0</v>
      </c>
      <c r="H14" s="46"/>
      <c r="J14" s="91"/>
      <c r="K14" s="89" t="s">
        <v>21</v>
      </c>
      <c r="L14" s="90"/>
      <c r="M14" s="92"/>
      <c r="N14" s="90"/>
      <c r="O14" s="90"/>
      <c r="P14" s="90"/>
      <c r="Q14" s="90"/>
      <c r="R14" s="90"/>
      <c r="S14" s="90"/>
      <c r="T14" s="90"/>
    </row>
    <row r="15" spans="1:21" ht="18">
      <c r="A15" s="162"/>
      <c r="B15" s="156" t="s">
        <v>56</v>
      </c>
      <c r="C15" s="156"/>
      <c r="D15" s="156"/>
      <c r="E15" s="156"/>
      <c r="F15" s="156"/>
      <c r="G15" s="73">
        <f>SUM(G11:G14)</f>
        <v>3850169.4620000003</v>
      </c>
      <c r="H15" s="46"/>
      <c r="J15" s="91"/>
      <c r="K15" s="89" t="s">
        <v>26</v>
      </c>
      <c r="L15" s="90"/>
      <c r="M15" s="92"/>
      <c r="N15" s="90"/>
      <c r="O15" s="90"/>
      <c r="P15" s="90"/>
      <c r="Q15" s="90"/>
      <c r="R15" s="90"/>
      <c r="S15" s="90"/>
      <c r="T15" s="90"/>
    </row>
    <row r="16" spans="1:21" ht="18">
      <c r="A16" s="163"/>
      <c r="B16" s="156" t="s">
        <v>57</v>
      </c>
      <c r="C16" s="156"/>
      <c r="D16" s="156"/>
      <c r="E16" s="156"/>
      <c r="F16" s="156"/>
      <c r="G16" s="73">
        <f>+G10+G15</f>
        <v>226754717.26200002</v>
      </c>
      <c r="H16" s="46"/>
      <c r="J16" s="99"/>
      <c r="K16" s="100" t="s">
        <v>30</v>
      </c>
      <c r="L16" s="77"/>
      <c r="M16" s="101"/>
      <c r="N16" s="77"/>
      <c r="O16" s="77"/>
      <c r="P16" s="90"/>
      <c r="Q16" s="90"/>
      <c r="R16" s="90"/>
      <c r="S16" s="90"/>
      <c r="T16" s="90"/>
    </row>
    <row r="17" spans="1:20" ht="36">
      <c r="A17" s="167" t="s">
        <v>58</v>
      </c>
      <c r="B17" s="80" t="s">
        <v>59</v>
      </c>
      <c r="C17" s="81" t="s">
        <v>60</v>
      </c>
      <c r="D17" s="81" t="s">
        <v>61</v>
      </c>
      <c r="E17" s="81" t="s">
        <v>23</v>
      </c>
      <c r="F17" s="80" t="s">
        <v>3</v>
      </c>
      <c r="G17" s="81" t="s">
        <v>62</v>
      </c>
      <c r="H17" s="46"/>
      <c r="J17" s="99"/>
      <c r="K17" s="99"/>
      <c r="L17" s="106"/>
      <c r="M17" s="106"/>
      <c r="N17" s="106"/>
      <c r="O17" s="77"/>
      <c r="P17" s="90"/>
      <c r="Q17" s="90"/>
      <c r="R17" s="90"/>
      <c r="S17" s="90"/>
      <c r="T17" s="90"/>
    </row>
    <row r="18" spans="1:20" ht="36">
      <c r="A18" s="168"/>
      <c r="B18" s="82" t="s">
        <v>63</v>
      </c>
      <c r="C18" s="83">
        <f>+E7</f>
        <v>20264049.800000001</v>
      </c>
      <c r="D18" s="87" t="s">
        <v>26</v>
      </c>
      <c r="E18" s="88" t="s">
        <v>44</v>
      </c>
      <c r="F18" s="96">
        <f>+VLOOKUP(E18,L$2:$M$13,2,0)</f>
        <v>0.02</v>
      </c>
      <c r="G18" s="84">
        <f>+C18*F18</f>
        <v>405280.99600000004</v>
      </c>
      <c r="H18" s="46"/>
      <c r="J18" s="99"/>
      <c r="K18" s="100"/>
      <c r="L18" s="106"/>
      <c r="M18" s="106"/>
      <c r="N18" s="106"/>
      <c r="O18" s="77"/>
      <c r="P18" s="90"/>
      <c r="Q18" s="90"/>
      <c r="R18" s="90"/>
      <c r="S18" s="90"/>
      <c r="T18" s="90"/>
    </row>
    <row r="19" spans="1:20" ht="43.5" customHeight="1">
      <c r="A19" s="168"/>
      <c r="B19" s="82" t="s">
        <v>65</v>
      </c>
      <c r="C19" s="83">
        <f>+G15</f>
        <v>3850169.4620000003</v>
      </c>
      <c r="D19" s="148" t="s">
        <v>66</v>
      </c>
      <c r="E19" s="148"/>
      <c r="F19" s="66">
        <v>0.15</v>
      </c>
      <c r="G19" s="84">
        <f>+C19*F19</f>
        <v>577525.41930000007</v>
      </c>
      <c r="H19" s="46"/>
      <c r="J19" s="102"/>
      <c r="K19" s="100"/>
      <c r="L19" s="107"/>
      <c r="M19" s="107"/>
      <c r="N19" s="107"/>
      <c r="O19" s="77"/>
    </row>
    <row r="20" spans="1:20" ht="53.25" customHeight="1">
      <c r="A20" s="168"/>
      <c r="B20" s="93" t="s">
        <v>59</v>
      </c>
      <c r="C20" s="94" t="s">
        <v>67</v>
      </c>
      <c r="D20" s="149" t="s">
        <v>68</v>
      </c>
      <c r="E20" s="150"/>
      <c r="F20" s="93" t="s">
        <v>3</v>
      </c>
      <c r="G20" s="94" t="s">
        <v>62</v>
      </c>
      <c r="H20" s="67" t="s">
        <v>69</v>
      </c>
      <c r="I20" s="51">
        <f>+VLOOKUP(D21,'Tarifas validar '!A$5:G425,7,0)</f>
        <v>0.74199999999999999</v>
      </c>
      <c r="J20" s="104" t="s">
        <v>70</v>
      </c>
      <c r="K20" s="105">
        <f>+VLOOKUP(D21,'Tarifas validar '!A$5:Z425,8,0)</f>
        <v>7.4200000000000008</v>
      </c>
      <c r="L20" s="107"/>
      <c r="M20" s="103"/>
      <c r="N20" s="77"/>
      <c r="O20" s="77"/>
    </row>
    <row r="21" spans="1:20" ht="20.25" customHeight="1">
      <c r="A21" s="168"/>
      <c r="B21" s="157" t="s">
        <v>71</v>
      </c>
      <c r="C21" s="159">
        <f>+C18</f>
        <v>20264049.800000001</v>
      </c>
      <c r="D21" s="151">
        <v>8010</v>
      </c>
      <c r="E21" s="152"/>
      <c r="F21" s="55">
        <f>+VLOOKUP(D21,'Tarifas validar '!A$5:C425,3,0)</f>
        <v>7</v>
      </c>
      <c r="G21" s="143">
        <f>+(C21*F21)/1000</f>
        <v>141848.3486</v>
      </c>
      <c r="H21" s="174">
        <f>+I20*C21%</f>
        <v>150359.24951600001</v>
      </c>
      <c r="I21" s="174"/>
      <c r="J21" s="182">
        <f>+(K20*C21)/1000</f>
        <v>150359.24951600004</v>
      </c>
      <c r="K21" s="182"/>
      <c r="L21" s="108"/>
      <c r="M21" s="103"/>
      <c r="N21" s="77"/>
      <c r="O21" s="77"/>
    </row>
    <row r="22" spans="1:20" ht="63.75" customHeight="1">
      <c r="A22" s="168"/>
      <c r="B22" s="158"/>
      <c r="C22" s="160"/>
      <c r="D22" s="175" t="str">
        <f>+VLOOKUP(D21,'Tarifas validar '!A$5:C425,2,0)</f>
        <v>Actividades de seguridad privada.</v>
      </c>
      <c r="E22" s="176"/>
      <c r="F22" s="56" t="s">
        <v>72</v>
      </c>
      <c r="G22" s="144"/>
      <c r="H22" s="174"/>
      <c r="I22" s="174"/>
      <c r="J22" s="182"/>
      <c r="K22" s="182"/>
      <c r="L22" s="77"/>
      <c r="M22" s="103"/>
      <c r="N22" s="77"/>
      <c r="O22" s="77"/>
    </row>
    <row r="23" spans="1:20" ht="29.25" customHeight="1">
      <c r="A23" s="169"/>
      <c r="B23" s="53" t="s">
        <v>16</v>
      </c>
      <c r="C23" s="54">
        <f>+G21</f>
        <v>141848.3486</v>
      </c>
      <c r="D23" s="54"/>
      <c r="E23" s="50"/>
      <c r="F23" s="57">
        <v>0.06</v>
      </c>
      <c r="G23" s="58">
        <f>+C23*F23</f>
        <v>8510.9009159999987</v>
      </c>
      <c r="H23" s="174"/>
      <c r="I23" s="174"/>
      <c r="J23" s="182"/>
      <c r="K23" s="182"/>
      <c r="L23" s="108"/>
      <c r="M23" s="103"/>
      <c r="N23" s="77"/>
      <c r="O23" s="77"/>
    </row>
    <row r="24" spans="1:20" ht="38.25" customHeight="1" thickBot="1">
      <c r="A24" s="59"/>
      <c r="B24" s="170" t="s">
        <v>73</v>
      </c>
      <c r="C24" s="170"/>
      <c r="D24" s="170"/>
      <c r="E24" s="170"/>
      <c r="F24" s="170"/>
      <c r="G24" s="60">
        <f>+G18+G19+G21+G23</f>
        <v>1133165.664816</v>
      </c>
      <c r="H24" s="46"/>
      <c r="J24" s="183">
        <f>+E11*0.006</f>
        <v>121584.2988</v>
      </c>
      <c r="K24" s="183"/>
    </row>
    <row r="25" spans="1:20" ht="20.25">
      <c r="A25" s="61"/>
      <c r="B25" s="61"/>
      <c r="C25" s="61"/>
      <c r="D25" s="61"/>
      <c r="E25" s="61"/>
      <c r="F25" s="61"/>
      <c r="G25" s="62"/>
      <c r="H25" s="46"/>
      <c r="J25" s="46"/>
    </row>
    <row r="26" spans="1:20" ht="28.5" customHeight="1" thickBot="1">
      <c r="A26" s="130" t="s">
        <v>74</v>
      </c>
      <c r="B26" s="131"/>
      <c r="C26" s="131"/>
      <c r="D26" s="131"/>
      <c r="E26" s="131"/>
      <c r="F26" s="132"/>
      <c r="G26" s="64">
        <v>0</v>
      </c>
      <c r="H26" s="46"/>
      <c r="J26" s="46"/>
    </row>
    <row r="27" spans="1:20" ht="20.25">
      <c r="A27" s="61"/>
      <c r="B27" s="61"/>
      <c r="C27" s="61"/>
      <c r="D27" s="61"/>
      <c r="E27" s="61"/>
      <c r="F27" s="61"/>
      <c r="G27" s="62"/>
      <c r="H27" s="46"/>
      <c r="J27" s="46"/>
    </row>
    <row r="28" spans="1:20" ht="53.25" customHeight="1" thickBot="1">
      <c r="A28" s="153" t="s">
        <v>75</v>
      </c>
      <c r="B28" s="154"/>
      <c r="C28" s="154"/>
      <c r="D28" s="154"/>
      <c r="E28" s="154"/>
      <c r="F28" s="155"/>
      <c r="G28" s="63">
        <f>+G16-G24-G26</f>
        <v>225621551.59718403</v>
      </c>
      <c r="H28" s="46"/>
      <c r="J28" s="46"/>
    </row>
    <row r="29" spans="1:20">
      <c r="H29" s="46"/>
      <c r="J29" s="46"/>
    </row>
    <row r="30" spans="1:20">
      <c r="H30" s="46"/>
      <c r="J30" s="46"/>
      <c r="K30" s="46"/>
    </row>
    <row r="31" spans="1:20">
      <c r="H31" s="48"/>
      <c r="J31" s="46"/>
    </row>
    <row r="32" spans="1:20">
      <c r="H32" s="46"/>
      <c r="J32" s="46"/>
      <c r="K32" s="46"/>
    </row>
    <row r="33" spans="8:11">
      <c r="H33" s="49"/>
      <c r="J33" s="49"/>
      <c r="K33" s="49"/>
    </row>
  </sheetData>
  <mergeCells count="31">
    <mergeCell ref="B13:D13"/>
    <mergeCell ref="B14:D14"/>
    <mergeCell ref="B1:G1"/>
    <mergeCell ref="B2:G2"/>
    <mergeCell ref="B3:G3"/>
    <mergeCell ref="B4:G4"/>
    <mergeCell ref="B5:C5"/>
    <mergeCell ref="B16:F16"/>
    <mergeCell ref="A17:A23"/>
    <mergeCell ref="D19:E19"/>
    <mergeCell ref="D20:E20"/>
    <mergeCell ref="B21:B22"/>
    <mergeCell ref="C21:C22"/>
    <mergeCell ref="D21:E21"/>
    <mergeCell ref="A5:A16"/>
    <mergeCell ref="B15:F15"/>
    <mergeCell ref="B6:D6"/>
    <mergeCell ref="B7:C7"/>
    <mergeCell ref="B8:C8"/>
    <mergeCell ref="B9:C9"/>
    <mergeCell ref="B10:F10"/>
    <mergeCell ref="B11:D11"/>
    <mergeCell ref="B12:D12"/>
    <mergeCell ref="A26:F26"/>
    <mergeCell ref="A28:F28"/>
    <mergeCell ref="G21:G22"/>
    <mergeCell ref="H21:I23"/>
    <mergeCell ref="J21:K23"/>
    <mergeCell ref="D22:E22"/>
    <mergeCell ref="B24:F24"/>
    <mergeCell ref="J24:K24"/>
  </mergeCells>
  <dataValidations count="3">
    <dataValidation type="list" allowBlank="1" showInputMessage="1" showErrorMessage="1" sqref="F19" xr:uid="{EC275BBC-9C6F-4813-9852-832057ACE2CF}">
      <formula1>"15%,0%"</formula1>
    </dataValidation>
    <dataValidation type="list" allowBlank="1" showInputMessage="1" showErrorMessage="1" sqref="F6:F9" xr:uid="{B4438176-F6C6-4510-BBAB-2066530595A2}">
      <formula1>"0%,5%,19%"</formula1>
    </dataValidation>
    <dataValidation type="list" allowBlank="1" showInputMessage="1" showErrorMessage="1" sqref="E18" xr:uid="{DB331B31-AFAA-4D63-9497-A38AFF72AAE0}">
      <formula1>INDIRECT($D$18)</formula1>
    </dataValidation>
  </dataValidations>
  <pageMargins left="0.70866141732283472" right="0.70866141732283472" top="0.74803149606299213" bottom="0.74803149606299213" header="0.31496062992125984" footer="0.31496062992125984"/>
  <pageSetup paperSize="9" scale="32" orientation="portrait" r:id="rId1"/>
  <tableParts count="2">
    <tablePart r:id="rId2"/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5B4B125-B2FF-45A7-80AA-8951A86ECA6B}">
          <x14:formula1>
            <xm:f>Hoja3!$B$3:$B$6</xm:f>
          </x14:formula1>
          <xm:sqref>D18</xm:sqref>
        </x14:dataValidation>
      </x14:dataValidations>
    </ext>
  </extLst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362583-260F-4ED9-B0A4-8C8DE9EBAE84}">
  <sheetPr>
    <pageSetUpPr fitToPage="1"/>
  </sheetPr>
  <dimension ref="A1:U33"/>
  <sheetViews>
    <sheetView zoomScale="70" zoomScaleNormal="70" zoomScaleSheetLayoutView="85" workbookViewId="0">
      <selection activeCell="E18" sqref="E18"/>
    </sheetView>
  </sheetViews>
  <sheetFormatPr defaultColWidth="10.7109375" defaultRowHeight="15"/>
  <cols>
    <col min="1" max="1" width="32.28515625" style="44" customWidth="1"/>
    <col min="2" max="2" width="29.5703125" style="44" customWidth="1"/>
    <col min="3" max="3" width="23.28515625" style="44" bestFit="1" customWidth="1"/>
    <col min="4" max="4" width="23.28515625" style="44" customWidth="1"/>
    <col min="5" max="5" width="39" style="44" customWidth="1"/>
    <col min="6" max="6" width="18.42578125" style="44" customWidth="1"/>
    <col min="7" max="7" width="26" style="47" bestFit="1" customWidth="1"/>
    <col min="8" max="8" width="20.5703125" style="44" customWidth="1"/>
    <col min="9" max="9" width="9" style="44" customWidth="1"/>
    <col min="10" max="10" width="17.7109375" style="44" customWidth="1"/>
    <col min="11" max="11" width="16" style="44" bestFit="1" customWidth="1"/>
    <col min="12" max="12" width="25.140625" style="45" bestFit="1" customWidth="1"/>
    <col min="13" max="13" width="13.28515625" style="65" bestFit="1" customWidth="1"/>
    <col min="14" max="15" width="10.7109375" style="45"/>
    <col min="16" max="17" width="18.7109375" style="45" customWidth="1"/>
    <col min="18" max="18" width="24.5703125" style="45" bestFit="1" customWidth="1"/>
    <col min="19" max="19" width="41.5703125" style="45" customWidth="1"/>
    <col min="20" max="20" width="38.85546875" style="45" bestFit="1" customWidth="1"/>
    <col min="21" max="16384" width="10.7109375" style="45"/>
  </cols>
  <sheetData>
    <row r="1" spans="1:21" ht="24" customHeight="1">
      <c r="A1" s="78" t="s">
        <v>19</v>
      </c>
      <c r="B1" s="136" t="s">
        <v>532</v>
      </c>
      <c r="C1" s="137"/>
      <c r="D1" s="137"/>
      <c r="E1" s="137"/>
      <c r="F1" s="137"/>
      <c r="G1" s="138"/>
      <c r="J1" s="89" t="s">
        <v>21</v>
      </c>
      <c r="K1" s="90" t="s">
        <v>22</v>
      </c>
      <c r="L1" s="90" t="s">
        <v>23</v>
      </c>
      <c r="M1" s="90" t="s">
        <v>24</v>
      </c>
      <c r="N1" s="90"/>
      <c r="O1" s="90"/>
      <c r="P1" s="90"/>
      <c r="Q1" s="90"/>
      <c r="R1" s="89"/>
      <c r="S1" s="89"/>
      <c r="T1" s="90"/>
      <c r="U1" s="77"/>
    </row>
    <row r="2" spans="1:21" ht="24" customHeight="1">
      <c r="A2" s="79" t="s">
        <v>25</v>
      </c>
      <c r="B2" s="139">
        <v>0</v>
      </c>
      <c r="C2" s="140"/>
      <c r="D2" s="140"/>
      <c r="E2" s="140"/>
      <c r="F2" s="140"/>
      <c r="G2" s="141"/>
      <c r="J2" s="89" t="s">
        <v>26</v>
      </c>
      <c r="K2" s="90" t="s">
        <v>21</v>
      </c>
      <c r="L2" s="90" t="s">
        <v>27</v>
      </c>
      <c r="M2" s="90">
        <v>1.4999999999999999E-2</v>
      </c>
      <c r="N2" s="90"/>
      <c r="O2" s="90"/>
      <c r="P2" s="89"/>
      <c r="Q2" s="89"/>
      <c r="R2" s="90"/>
      <c r="S2" s="90"/>
      <c r="T2" s="90"/>
      <c r="U2" s="77"/>
    </row>
    <row r="3" spans="1:21" ht="24" customHeight="1">
      <c r="A3" s="79" t="s">
        <v>28</v>
      </c>
      <c r="B3" s="139">
        <v>0</v>
      </c>
      <c r="C3" s="140"/>
      <c r="D3" s="140"/>
      <c r="E3" s="140"/>
      <c r="F3" s="140"/>
      <c r="G3" s="141"/>
      <c r="J3" s="89" t="s">
        <v>30</v>
      </c>
      <c r="K3" s="90" t="s">
        <v>21</v>
      </c>
      <c r="L3" s="90" t="s">
        <v>31</v>
      </c>
      <c r="M3" s="90">
        <v>2.5000000000000001E-2</v>
      </c>
      <c r="N3" s="90"/>
      <c r="O3" s="90"/>
      <c r="P3" s="89"/>
      <c r="Q3" s="89"/>
      <c r="R3" s="90"/>
      <c r="S3" s="90"/>
      <c r="T3" s="90"/>
      <c r="U3" s="77"/>
    </row>
    <row r="4" spans="1:21" ht="24" customHeight="1">
      <c r="A4" s="79" t="s">
        <v>32</v>
      </c>
      <c r="B4" s="142">
        <v>0</v>
      </c>
      <c r="C4" s="140"/>
      <c r="D4" s="140"/>
      <c r="E4" s="140"/>
      <c r="F4" s="140"/>
      <c r="G4" s="141"/>
      <c r="J4" s="89"/>
      <c r="K4" s="90" t="s">
        <v>21</v>
      </c>
      <c r="L4" s="90" t="s">
        <v>33</v>
      </c>
      <c r="M4" s="90">
        <v>3.5000000000000003E-2</v>
      </c>
      <c r="N4" s="90"/>
      <c r="O4" s="90"/>
      <c r="P4" s="89"/>
      <c r="Q4" s="89"/>
      <c r="R4" s="90"/>
      <c r="S4" s="90"/>
      <c r="T4" s="90"/>
      <c r="U4" s="77"/>
    </row>
    <row r="5" spans="1:21" ht="36">
      <c r="A5" s="161" t="s">
        <v>34</v>
      </c>
      <c r="B5" s="164" t="s">
        <v>35</v>
      </c>
      <c r="C5" s="165"/>
      <c r="D5" s="166"/>
      <c r="E5" s="68" t="s">
        <v>36</v>
      </c>
      <c r="F5" s="69" t="s">
        <v>3</v>
      </c>
      <c r="G5" s="68" t="s">
        <v>37</v>
      </c>
      <c r="J5" s="89"/>
      <c r="K5" s="90" t="s">
        <v>26</v>
      </c>
      <c r="L5" s="90" t="s">
        <v>38</v>
      </c>
      <c r="M5" s="90">
        <v>0.04</v>
      </c>
      <c r="N5" s="90"/>
      <c r="O5" s="90"/>
      <c r="P5" s="89"/>
      <c r="Q5" s="89"/>
      <c r="R5" s="90"/>
      <c r="S5" s="90"/>
      <c r="T5" s="90"/>
      <c r="U5" s="77"/>
    </row>
    <row r="6" spans="1:21" ht="18">
      <c r="A6" s="162"/>
      <c r="B6" s="145" t="s">
        <v>39</v>
      </c>
      <c r="C6" s="146"/>
      <c r="D6" s="147"/>
      <c r="E6" s="46">
        <v>63025</v>
      </c>
      <c r="F6" s="71">
        <v>0.19</v>
      </c>
      <c r="G6" s="72">
        <f>+E6</f>
        <v>63025</v>
      </c>
      <c r="H6" s="46"/>
      <c r="J6" s="91"/>
      <c r="K6" s="90" t="s">
        <v>26</v>
      </c>
      <c r="L6" s="90">
        <v>52439818</v>
      </c>
      <c r="M6" s="90">
        <v>0.06</v>
      </c>
      <c r="N6" s="90"/>
      <c r="O6" s="90"/>
      <c r="P6" s="89"/>
      <c r="Q6" s="89"/>
      <c r="R6" s="90"/>
      <c r="S6" s="90"/>
      <c r="T6" s="90"/>
      <c r="U6" s="77"/>
    </row>
    <row r="7" spans="1:21" ht="18">
      <c r="A7" s="162"/>
      <c r="B7" s="145" t="s">
        <v>41</v>
      </c>
      <c r="C7" s="146"/>
      <c r="D7" s="147"/>
      <c r="E7" s="70">
        <v>0</v>
      </c>
      <c r="F7" s="71">
        <v>0.19</v>
      </c>
      <c r="G7" s="72">
        <f>+E7</f>
        <v>0</v>
      </c>
      <c r="H7" s="46"/>
      <c r="J7" s="91"/>
      <c r="K7" s="90" t="s">
        <v>26</v>
      </c>
      <c r="L7" s="90" t="s">
        <v>42</v>
      </c>
      <c r="M7" s="90">
        <v>0.01</v>
      </c>
      <c r="N7" s="90"/>
      <c r="O7" s="90"/>
      <c r="P7" s="91"/>
      <c r="Q7" s="91"/>
      <c r="R7" s="90"/>
      <c r="S7" s="90"/>
      <c r="T7" s="90"/>
      <c r="U7" s="77"/>
    </row>
    <row r="8" spans="1:21" ht="18">
      <c r="A8" s="162"/>
      <c r="B8" s="145" t="s">
        <v>43</v>
      </c>
      <c r="C8" s="146"/>
      <c r="D8" s="147"/>
      <c r="E8" s="70"/>
      <c r="F8" s="71">
        <v>0</v>
      </c>
      <c r="G8" s="72">
        <f>+E8</f>
        <v>0</v>
      </c>
      <c r="H8" s="46"/>
      <c r="J8" s="91"/>
      <c r="K8" s="90" t="s">
        <v>26</v>
      </c>
      <c r="L8" s="90" t="s">
        <v>44</v>
      </c>
      <c r="M8" s="90">
        <v>0.02</v>
      </c>
      <c r="N8" s="90"/>
      <c r="O8" s="90"/>
      <c r="P8" s="91"/>
      <c r="Q8" s="91"/>
      <c r="R8" s="90"/>
      <c r="S8" s="90"/>
      <c r="T8" s="90"/>
      <c r="U8" s="77"/>
    </row>
    <row r="9" spans="1:21" ht="18">
      <c r="A9" s="162"/>
      <c r="B9" s="145" t="s">
        <v>45</v>
      </c>
      <c r="C9" s="146"/>
      <c r="D9" s="147"/>
      <c r="E9" s="70"/>
      <c r="F9" s="71">
        <v>0</v>
      </c>
      <c r="G9" s="72">
        <f>+E9</f>
        <v>0</v>
      </c>
      <c r="H9" s="46"/>
      <c r="J9" s="91"/>
      <c r="K9" s="90" t="s">
        <v>26</v>
      </c>
      <c r="L9" s="90" t="s">
        <v>46</v>
      </c>
      <c r="M9" s="90">
        <v>0.02</v>
      </c>
      <c r="N9" s="90"/>
      <c r="O9" s="90"/>
      <c r="P9" s="91"/>
      <c r="Q9" s="91"/>
      <c r="R9" s="90"/>
      <c r="S9" s="90"/>
      <c r="T9" s="90"/>
      <c r="U9" s="77"/>
    </row>
    <row r="10" spans="1:21" ht="18">
      <c r="A10" s="162"/>
      <c r="B10" s="156" t="s">
        <v>47</v>
      </c>
      <c r="C10" s="156"/>
      <c r="D10" s="156"/>
      <c r="E10" s="156"/>
      <c r="F10" s="156"/>
      <c r="G10" s="73">
        <f>SUM(G6:G9)</f>
        <v>63025</v>
      </c>
      <c r="H10" s="46"/>
      <c r="J10" s="91"/>
      <c r="K10" s="90" t="s">
        <v>26</v>
      </c>
      <c r="L10" s="90" t="s">
        <v>48</v>
      </c>
      <c r="M10" s="90">
        <v>3.5000000000000003E-2</v>
      </c>
      <c r="N10" s="90"/>
      <c r="O10" s="90"/>
      <c r="P10" s="91"/>
      <c r="Q10" s="91"/>
      <c r="R10" s="90"/>
      <c r="S10" s="90"/>
      <c r="T10" s="90"/>
      <c r="U10" s="77"/>
    </row>
    <row r="11" spans="1:21" ht="18">
      <c r="A11" s="162"/>
      <c r="B11" s="145" t="s">
        <v>49</v>
      </c>
      <c r="C11" s="146"/>
      <c r="D11" s="147"/>
      <c r="E11" s="74">
        <f>+E6</f>
        <v>63025</v>
      </c>
      <c r="F11" s="75">
        <f>+F6</f>
        <v>0.19</v>
      </c>
      <c r="G11" s="76">
        <f>+E11*F11</f>
        <v>11974.75</v>
      </c>
      <c r="H11" s="46"/>
      <c r="J11" s="91"/>
      <c r="K11" s="90" t="s">
        <v>30</v>
      </c>
      <c r="L11" s="90" t="s">
        <v>50</v>
      </c>
      <c r="M11" s="90">
        <v>0.04</v>
      </c>
      <c r="N11" s="90"/>
      <c r="O11" s="90"/>
      <c r="P11" s="91"/>
      <c r="Q11" s="91"/>
      <c r="R11" s="90"/>
      <c r="S11" s="90"/>
      <c r="T11" s="90"/>
      <c r="U11" s="77"/>
    </row>
    <row r="12" spans="1:21" ht="18">
      <c r="A12" s="162"/>
      <c r="B12" s="145" t="s">
        <v>51</v>
      </c>
      <c r="C12" s="146"/>
      <c r="D12" s="147"/>
      <c r="E12" s="74">
        <f t="shared" ref="E12:F14" si="0">+E7</f>
        <v>0</v>
      </c>
      <c r="F12" s="75">
        <f t="shared" si="0"/>
        <v>0.19</v>
      </c>
      <c r="G12" s="76">
        <f>+E12*F12</f>
        <v>0</v>
      </c>
      <c r="H12" s="46"/>
      <c r="J12" s="91"/>
      <c r="K12" s="90" t="s">
        <v>30</v>
      </c>
      <c r="L12" s="90" t="s">
        <v>52</v>
      </c>
      <c r="M12" s="90">
        <v>3.5000000000000003E-2</v>
      </c>
      <c r="N12" s="90"/>
      <c r="O12" s="90"/>
      <c r="P12" s="91"/>
      <c r="Q12" s="91"/>
      <c r="R12" s="90"/>
      <c r="S12" s="90"/>
      <c r="T12" s="90"/>
      <c r="U12" s="77"/>
    </row>
    <row r="13" spans="1:21" ht="18">
      <c r="A13" s="162"/>
      <c r="B13" s="145" t="s">
        <v>53</v>
      </c>
      <c r="C13" s="146"/>
      <c r="D13" s="147"/>
      <c r="E13" s="74">
        <f t="shared" si="0"/>
        <v>0</v>
      </c>
      <c r="F13" s="75">
        <f t="shared" si="0"/>
        <v>0</v>
      </c>
      <c r="G13" s="76">
        <f>+E13*F13</f>
        <v>0</v>
      </c>
      <c r="H13" s="46"/>
      <c r="J13" s="91"/>
      <c r="K13" s="91"/>
      <c r="L13" s="90" t="s">
        <v>54</v>
      </c>
      <c r="M13" s="92">
        <v>0</v>
      </c>
      <c r="N13" s="90"/>
      <c r="O13" s="90"/>
      <c r="P13" s="91"/>
      <c r="Q13" s="91"/>
      <c r="R13" s="90"/>
      <c r="S13" s="90"/>
      <c r="T13" s="90"/>
    </row>
    <row r="14" spans="1:21" ht="18">
      <c r="A14" s="162"/>
      <c r="B14" s="145" t="s">
        <v>55</v>
      </c>
      <c r="C14" s="146"/>
      <c r="D14" s="147"/>
      <c r="E14" s="74">
        <f t="shared" si="0"/>
        <v>0</v>
      </c>
      <c r="F14" s="75">
        <f t="shared" si="0"/>
        <v>0</v>
      </c>
      <c r="G14" s="76">
        <f>+E14*F14</f>
        <v>0</v>
      </c>
      <c r="H14" s="46"/>
      <c r="J14" s="99"/>
      <c r="K14" s="89" t="s">
        <v>21</v>
      </c>
      <c r="L14" s="90"/>
      <c r="M14" s="92"/>
      <c r="N14" s="90"/>
      <c r="O14" s="90"/>
      <c r="P14" s="90"/>
      <c r="Q14" s="90"/>
      <c r="R14" s="90"/>
      <c r="S14" s="90"/>
      <c r="T14" s="90"/>
    </row>
    <row r="15" spans="1:21" ht="18">
      <c r="A15" s="162"/>
      <c r="B15" s="156" t="s">
        <v>56</v>
      </c>
      <c r="C15" s="156"/>
      <c r="D15" s="156"/>
      <c r="E15" s="156"/>
      <c r="F15" s="156"/>
      <c r="G15" s="73">
        <f>SUM(G11:G14)</f>
        <v>11974.75</v>
      </c>
      <c r="H15" s="46"/>
      <c r="J15" s="99"/>
      <c r="K15" s="89" t="s">
        <v>26</v>
      </c>
      <c r="L15" s="90"/>
      <c r="M15" s="92"/>
      <c r="N15" s="90"/>
      <c r="O15" s="90"/>
      <c r="P15" s="90"/>
      <c r="Q15" s="90"/>
      <c r="R15" s="90"/>
      <c r="S15" s="90"/>
      <c r="T15" s="90"/>
    </row>
    <row r="16" spans="1:21" ht="18">
      <c r="A16" s="163"/>
      <c r="B16" s="156" t="s">
        <v>57</v>
      </c>
      <c r="C16" s="156"/>
      <c r="D16" s="156"/>
      <c r="E16" s="156"/>
      <c r="F16" s="156"/>
      <c r="G16" s="73">
        <f>+G10+G15</f>
        <v>74999.75</v>
      </c>
      <c r="H16" s="102"/>
      <c r="J16" s="99"/>
      <c r="K16" s="89"/>
      <c r="L16" s="90"/>
      <c r="M16" s="92"/>
      <c r="N16" s="90"/>
      <c r="O16" s="90"/>
      <c r="P16" s="90"/>
      <c r="Q16" s="90"/>
      <c r="R16" s="90"/>
      <c r="S16" s="90"/>
      <c r="T16" s="90"/>
    </row>
    <row r="17" spans="1:20" ht="36">
      <c r="A17" s="167" t="s">
        <v>58</v>
      </c>
      <c r="B17" s="80" t="s">
        <v>59</v>
      </c>
      <c r="C17" s="81" t="s">
        <v>60</v>
      </c>
      <c r="D17" s="81" t="s">
        <v>61</v>
      </c>
      <c r="E17" s="81" t="s">
        <v>23</v>
      </c>
      <c r="F17" s="80" t="s">
        <v>3</v>
      </c>
      <c r="G17" s="81" t="s">
        <v>62</v>
      </c>
      <c r="H17" s="46"/>
      <c r="J17" s="99"/>
      <c r="K17" s="91"/>
      <c r="L17" s="90"/>
      <c r="M17" s="92"/>
      <c r="N17" s="90"/>
      <c r="O17" s="90"/>
      <c r="P17" s="90"/>
      <c r="Q17" s="90"/>
      <c r="R17" s="90"/>
      <c r="S17" s="90"/>
      <c r="T17" s="90"/>
    </row>
    <row r="18" spans="1:20" ht="36">
      <c r="A18" s="168"/>
      <c r="B18" s="82" t="s">
        <v>63</v>
      </c>
      <c r="C18" s="83">
        <f>+G10</f>
        <v>63025</v>
      </c>
      <c r="D18" s="87" t="s">
        <v>64</v>
      </c>
      <c r="E18" s="88" t="s">
        <v>52</v>
      </c>
      <c r="F18" s="85">
        <f>+VLOOKUP(E18,L$2:$M$13,2,0)</f>
        <v>3.5000000000000003E-2</v>
      </c>
      <c r="G18" s="86">
        <f>+C18*F18</f>
        <v>2205.875</v>
      </c>
      <c r="H18" s="46"/>
      <c r="J18" s="99"/>
      <c r="K18" s="109"/>
      <c r="L18" s="90"/>
      <c r="M18" s="92"/>
      <c r="N18" s="90"/>
      <c r="O18" s="90"/>
      <c r="P18" s="90"/>
      <c r="Q18" s="90"/>
      <c r="R18" s="90"/>
      <c r="S18" s="90"/>
      <c r="T18" s="90"/>
    </row>
    <row r="19" spans="1:20" ht="43.5" customHeight="1">
      <c r="A19" s="168"/>
      <c r="B19" s="82" t="s">
        <v>65</v>
      </c>
      <c r="C19" s="83">
        <f>+G15</f>
        <v>11974.75</v>
      </c>
      <c r="D19" s="148" t="s">
        <v>66</v>
      </c>
      <c r="E19" s="148"/>
      <c r="F19" s="66">
        <v>0.15</v>
      </c>
      <c r="G19" s="84">
        <f>+C19*F19</f>
        <v>1796.2124999999999</v>
      </c>
      <c r="H19" s="46"/>
      <c r="J19" s="102"/>
      <c r="K19" s="110"/>
      <c r="L19" s="111"/>
      <c r="M19" s="111"/>
    </row>
    <row r="20" spans="1:20" ht="42.75">
      <c r="A20" s="168"/>
      <c r="B20" s="93" t="s">
        <v>59</v>
      </c>
      <c r="C20" s="94" t="s">
        <v>67</v>
      </c>
      <c r="D20" s="149" t="s">
        <v>68</v>
      </c>
      <c r="E20" s="150"/>
      <c r="F20" s="93" t="s">
        <v>3</v>
      </c>
      <c r="G20" s="94" t="s">
        <v>62</v>
      </c>
      <c r="H20" s="67" t="s">
        <v>69</v>
      </c>
      <c r="I20" s="51">
        <f>+VLOOKUP(D21,'Tarifas validar '!A$5:G425,7,0)</f>
        <v>1.06</v>
      </c>
      <c r="J20" s="52" t="s">
        <v>70</v>
      </c>
      <c r="K20" s="51">
        <f>+VLOOKUP(D21,'Tarifas validar '!A$5:Z425,8,0)</f>
        <v>10.6</v>
      </c>
    </row>
    <row r="21" spans="1:20" ht="20.25" customHeight="1">
      <c r="A21" s="168"/>
      <c r="B21" s="157" t="s">
        <v>71</v>
      </c>
      <c r="C21" s="159">
        <f>+G10</f>
        <v>63025</v>
      </c>
      <c r="D21" s="151">
        <v>6820</v>
      </c>
      <c r="E21" s="152"/>
      <c r="F21" s="55">
        <f>+VLOOKUP(D21,'Tarifas validar '!A$5:C425,3,0)</f>
        <v>10</v>
      </c>
      <c r="G21" s="143">
        <f>+(C21*F21)/1000</f>
        <v>630.25</v>
      </c>
      <c r="H21" s="174">
        <f>+I20*C21%</f>
        <v>668.06500000000005</v>
      </c>
      <c r="I21" s="174"/>
      <c r="J21" s="135">
        <f>+(K20*C21)/1000</f>
        <v>668.06500000000005</v>
      </c>
      <c r="K21" s="135"/>
    </row>
    <row r="22" spans="1:20" ht="63.75" customHeight="1">
      <c r="A22" s="168"/>
      <c r="B22" s="158"/>
      <c r="C22" s="160"/>
      <c r="D22" s="133" t="str">
        <f>+VLOOKUP(D21,'Tarifas validar '!A$5:C425,2,0)</f>
        <v>Actividades inmobiliarias realizadas a cambio de una retribución o por contrata</v>
      </c>
      <c r="E22" s="134"/>
      <c r="F22" s="56" t="s">
        <v>72</v>
      </c>
      <c r="G22" s="144"/>
      <c r="H22" s="174"/>
      <c r="I22" s="174"/>
      <c r="J22" s="135"/>
      <c r="K22" s="135"/>
    </row>
    <row r="23" spans="1:20" ht="29.25" customHeight="1">
      <c r="A23" s="169"/>
      <c r="B23" s="53" t="s">
        <v>16</v>
      </c>
      <c r="C23" s="54">
        <f>+G21</f>
        <v>630.25</v>
      </c>
      <c r="D23" s="54"/>
      <c r="E23" s="50"/>
      <c r="F23" s="57">
        <v>0.06</v>
      </c>
      <c r="G23" s="58">
        <f>+C23*F23</f>
        <v>37.814999999999998</v>
      </c>
      <c r="H23" s="174"/>
      <c r="I23" s="174"/>
      <c r="J23" s="135"/>
      <c r="K23" s="135"/>
    </row>
    <row r="24" spans="1:20" ht="38.25" customHeight="1" thickBot="1">
      <c r="A24" s="59"/>
      <c r="B24" s="170" t="s">
        <v>73</v>
      </c>
      <c r="C24" s="170"/>
      <c r="D24" s="170"/>
      <c r="E24" s="170"/>
      <c r="F24" s="170"/>
      <c r="G24" s="60">
        <f>+G18+G19+G21+G23</f>
        <v>4670.1524999999992</v>
      </c>
      <c r="H24" s="46"/>
      <c r="J24" s="46"/>
    </row>
    <row r="25" spans="1:20" ht="20.25">
      <c r="A25" s="61"/>
      <c r="B25" s="61"/>
      <c r="C25" s="61"/>
      <c r="D25" s="61"/>
      <c r="E25" s="61"/>
      <c r="F25" s="61"/>
      <c r="G25" s="62"/>
      <c r="H25" s="46"/>
      <c r="J25" s="46"/>
    </row>
    <row r="26" spans="1:20" ht="28.5" customHeight="1" thickBot="1">
      <c r="A26" s="130" t="s">
        <v>74</v>
      </c>
      <c r="B26" s="131"/>
      <c r="C26" s="131"/>
      <c r="D26" s="131"/>
      <c r="E26" s="131"/>
      <c r="F26" s="132"/>
      <c r="G26" s="64">
        <v>0</v>
      </c>
      <c r="H26" s="46"/>
      <c r="J26" s="46"/>
    </row>
    <row r="27" spans="1:20" ht="20.25">
      <c r="A27" s="61"/>
      <c r="B27" s="61"/>
      <c r="C27" s="61"/>
      <c r="D27" s="61"/>
      <c r="E27" s="61"/>
      <c r="F27" s="61"/>
      <c r="G27" s="62"/>
      <c r="H27" s="46"/>
      <c r="J27" s="46"/>
    </row>
    <row r="28" spans="1:20" ht="53.25" customHeight="1" thickBot="1">
      <c r="A28" s="179" t="s">
        <v>75</v>
      </c>
      <c r="B28" s="180"/>
      <c r="C28" s="180"/>
      <c r="D28" s="180"/>
      <c r="E28" s="180"/>
      <c r="F28" s="181"/>
      <c r="G28" s="63">
        <f>+G16-G24-G26</f>
        <v>70329.597500000003</v>
      </c>
      <c r="H28" s="46"/>
      <c r="J28" s="46"/>
    </row>
    <row r="29" spans="1:20">
      <c r="H29" s="46"/>
      <c r="J29" s="46"/>
    </row>
    <row r="30" spans="1:20">
      <c r="H30" s="46"/>
      <c r="J30" s="46"/>
      <c r="K30" s="46"/>
    </row>
    <row r="31" spans="1:20">
      <c r="H31" s="48"/>
      <c r="J31" s="46"/>
    </row>
    <row r="32" spans="1:20">
      <c r="H32" s="46"/>
      <c r="J32" s="46"/>
      <c r="K32" s="46"/>
    </row>
    <row r="33" spans="8:11">
      <c r="H33" s="49"/>
      <c r="J33" s="49"/>
      <c r="K33" s="49"/>
    </row>
  </sheetData>
  <mergeCells count="30">
    <mergeCell ref="A28:F28"/>
    <mergeCell ref="G21:G22"/>
    <mergeCell ref="H21:I23"/>
    <mergeCell ref="J21:K23"/>
    <mergeCell ref="D22:E22"/>
    <mergeCell ref="B24:F24"/>
    <mergeCell ref="A26:F26"/>
    <mergeCell ref="B16:F16"/>
    <mergeCell ref="A17:A23"/>
    <mergeCell ref="D19:E19"/>
    <mergeCell ref="D20:E20"/>
    <mergeCell ref="B21:B22"/>
    <mergeCell ref="C21:C22"/>
    <mergeCell ref="D21:E21"/>
    <mergeCell ref="A5:A16"/>
    <mergeCell ref="B15:F15"/>
    <mergeCell ref="B6:D6"/>
    <mergeCell ref="B7:D7"/>
    <mergeCell ref="B8:D8"/>
    <mergeCell ref="B9:D9"/>
    <mergeCell ref="B10:F10"/>
    <mergeCell ref="B11:D11"/>
    <mergeCell ref="B12:D12"/>
    <mergeCell ref="B13:D13"/>
    <mergeCell ref="B14:D14"/>
    <mergeCell ref="B1:G1"/>
    <mergeCell ref="B2:G2"/>
    <mergeCell ref="B3:G3"/>
    <mergeCell ref="B4:G4"/>
    <mergeCell ref="B5:D5"/>
  </mergeCells>
  <dataValidations count="3">
    <dataValidation type="list" allowBlank="1" showInputMessage="1" showErrorMessage="1" sqref="E18" xr:uid="{9C10B71B-359C-4F1B-82D2-D65AFEE30840}">
      <formula1>INDIRECT($D$18)</formula1>
    </dataValidation>
    <dataValidation type="list" allowBlank="1" showInputMessage="1" showErrorMessage="1" sqref="F6:F9" xr:uid="{CA22C24B-8EB3-459A-A7CA-4EBA0B710188}">
      <formula1>"0%,5%,19%"</formula1>
    </dataValidation>
    <dataValidation type="list" allowBlank="1" showInputMessage="1" showErrorMessage="1" sqref="F19" xr:uid="{652C6A7A-6CBF-4D5A-B27E-FB3078139CAE}">
      <formula1>"15%,0%"</formula1>
    </dataValidation>
  </dataValidations>
  <pageMargins left="0.70866141732283472" right="0.70866141732283472" top="0.74803149606299213" bottom="0.74803149606299213" header="0.31496062992125984" footer="0.31496062992125984"/>
  <pageSetup scale="48" orientation="landscape" r:id="rId1"/>
  <tableParts count="2">
    <tablePart r:id="rId2"/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70AA7BD-4BBB-4C94-84BE-86EB9328B50E}">
          <x14:formula1>
            <xm:f>Hoja3!$B$3:$B$6</xm:f>
          </x14:formula1>
          <xm:sqref>D18</xm:sqref>
        </x14:dataValidation>
      </x14:dataValidations>
    </ext>
  </extLst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C1972C-672C-4EA7-AB97-2B8D255EC50D}">
  <sheetPr>
    <pageSetUpPr fitToPage="1"/>
  </sheetPr>
  <dimension ref="A1:U33"/>
  <sheetViews>
    <sheetView zoomScale="70" zoomScaleNormal="70" zoomScaleSheetLayoutView="85" workbookViewId="0">
      <selection activeCell="J14" sqref="J14"/>
    </sheetView>
  </sheetViews>
  <sheetFormatPr defaultColWidth="10.7109375" defaultRowHeight="15"/>
  <cols>
    <col min="1" max="1" width="32.28515625" style="44" customWidth="1"/>
    <col min="2" max="2" width="29.5703125" style="44" customWidth="1"/>
    <col min="3" max="3" width="23.28515625" style="44" bestFit="1" customWidth="1"/>
    <col min="4" max="4" width="23.28515625" style="44" customWidth="1"/>
    <col min="5" max="5" width="39" style="44" customWidth="1"/>
    <col min="6" max="6" width="18.42578125" style="44" customWidth="1"/>
    <col min="7" max="7" width="26" style="47" bestFit="1" customWidth="1"/>
    <col min="8" max="8" width="20.5703125" style="44" customWidth="1"/>
    <col min="9" max="9" width="9" style="44" customWidth="1"/>
    <col min="10" max="10" width="17.7109375" style="44" customWidth="1"/>
    <col min="11" max="11" width="16" style="44" bestFit="1" customWidth="1"/>
    <col min="12" max="12" width="25.140625" style="45" bestFit="1" customWidth="1"/>
    <col min="13" max="13" width="13.28515625" style="65" bestFit="1" customWidth="1"/>
    <col min="14" max="15" width="10.7109375" style="45"/>
    <col min="16" max="17" width="18.7109375" style="45" customWidth="1"/>
    <col min="18" max="18" width="24.5703125" style="45" bestFit="1" customWidth="1"/>
    <col min="19" max="19" width="41.5703125" style="45" customWidth="1"/>
    <col min="20" max="20" width="38.85546875" style="45" bestFit="1" customWidth="1"/>
    <col min="21" max="16384" width="10.7109375" style="45"/>
  </cols>
  <sheetData>
    <row r="1" spans="1:21" ht="24" customHeight="1">
      <c r="A1" s="78" t="s">
        <v>19</v>
      </c>
      <c r="B1" s="136" t="s">
        <v>542</v>
      </c>
      <c r="C1" s="137"/>
      <c r="D1" s="137"/>
      <c r="E1" s="137"/>
      <c r="F1" s="137"/>
      <c r="G1" s="138"/>
      <c r="J1" s="89" t="s">
        <v>21</v>
      </c>
      <c r="K1" s="90" t="s">
        <v>22</v>
      </c>
      <c r="L1" s="90" t="s">
        <v>23</v>
      </c>
      <c r="M1" s="90" t="s">
        <v>24</v>
      </c>
      <c r="N1" s="90"/>
      <c r="O1" s="90"/>
      <c r="P1" s="90"/>
      <c r="Q1" s="90"/>
      <c r="R1" s="89"/>
      <c r="S1" s="89"/>
      <c r="T1" s="90"/>
      <c r="U1" s="77"/>
    </row>
    <row r="2" spans="1:21" ht="24" customHeight="1">
      <c r="A2" s="79" t="s">
        <v>25</v>
      </c>
      <c r="B2" s="139">
        <v>14242137</v>
      </c>
      <c r="C2" s="140"/>
      <c r="D2" s="140"/>
      <c r="E2" s="140"/>
      <c r="F2" s="140"/>
      <c r="G2" s="141"/>
      <c r="J2" s="89" t="s">
        <v>26</v>
      </c>
      <c r="K2" s="90" t="s">
        <v>21</v>
      </c>
      <c r="L2" s="90" t="s">
        <v>27</v>
      </c>
      <c r="M2" s="90">
        <v>1.4999999999999999E-2</v>
      </c>
      <c r="N2" s="90"/>
      <c r="O2" s="90"/>
      <c r="P2" s="89"/>
      <c r="Q2" s="89"/>
      <c r="R2" s="90"/>
      <c r="S2" s="90"/>
      <c r="T2" s="90"/>
      <c r="U2" s="77"/>
    </row>
    <row r="3" spans="1:21" ht="24" customHeight="1">
      <c r="A3" s="79" t="s">
        <v>28</v>
      </c>
      <c r="B3" s="139" t="s">
        <v>543</v>
      </c>
      <c r="C3" s="140"/>
      <c r="D3" s="140"/>
      <c r="E3" s="140"/>
      <c r="F3" s="140"/>
      <c r="G3" s="141"/>
      <c r="J3" s="89" t="s">
        <v>30</v>
      </c>
      <c r="K3" s="90" t="s">
        <v>21</v>
      </c>
      <c r="L3" s="90" t="s">
        <v>31</v>
      </c>
      <c r="M3" s="90">
        <v>2.5000000000000001E-2</v>
      </c>
      <c r="N3" s="90"/>
      <c r="O3" s="90"/>
      <c r="P3" s="89"/>
      <c r="Q3" s="89"/>
      <c r="R3" s="90"/>
      <c r="S3" s="90"/>
      <c r="T3" s="90"/>
      <c r="U3" s="77"/>
    </row>
    <row r="4" spans="1:21" ht="24" customHeight="1">
      <c r="A4" s="79" t="s">
        <v>32</v>
      </c>
      <c r="B4" s="142">
        <v>45383</v>
      </c>
      <c r="C4" s="140"/>
      <c r="D4" s="140"/>
      <c r="E4" s="140"/>
      <c r="F4" s="140"/>
      <c r="G4" s="141"/>
      <c r="J4" s="89"/>
      <c r="K4" s="90" t="s">
        <v>21</v>
      </c>
      <c r="L4" s="90" t="s">
        <v>33</v>
      </c>
      <c r="M4" s="90">
        <v>3.5000000000000003E-2</v>
      </c>
      <c r="N4" s="90"/>
      <c r="O4" s="90"/>
      <c r="P4" s="89"/>
      <c r="Q4" s="89"/>
      <c r="R4" s="90"/>
      <c r="S4" s="90"/>
      <c r="T4" s="90"/>
      <c r="U4" s="77"/>
    </row>
    <row r="5" spans="1:21" ht="36">
      <c r="A5" s="161" t="s">
        <v>34</v>
      </c>
      <c r="B5" s="164" t="s">
        <v>35</v>
      </c>
      <c r="C5" s="165"/>
      <c r="D5" s="166"/>
      <c r="E5" s="68" t="s">
        <v>36</v>
      </c>
      <c r="F5" s="69" t="s">
        <v>3</v>
      </c>
      <c r="G5" s="68" t="s">
        <v>37</v>
      </c>
      <c r="J5" s="89"/>
      <c r="K5" s="90" t="s">
        <v>26</v>
      </c>
      <c r="L5" s="90" t="s">
        <v>38</v>
      </c>
      <c r="M5" s="90">
        <v>0.04</v>
      </c>
      <c r="N5" s="90"/>
      <c r="O5" s="90"/>
      <c r="P5" s="89"/>
      <c r="Q5" s="89"/>
      <c r="R5" s="90"/>
      <c r="S5" s="90"/>
      <c r="T5" s="90"/>
      <c r="U5" s="77"/>
    </row>
    <row r="6" spans="1:21" ht="18">
      <c r="A6" s="162"/>
      <c r="B6" s="145" t="s">
        <v>39</v>
      </c>
      <c r="C6" s="146"/>
      <c r="D6" s="147"/>
      <c r="E6" s="46">
        <v>1288093</v>
      </c>
      <c r="F6" s="71">
        <v>0.19</v>
      </c>
      <c r="G6" s="72">
        <f>+E6</f>
        <v>1288093</v>
      </c>
      <c r="H6" s="46"/>
      <c r="J6" s="91"/>
      <c r="K6" s="90" t="s">
        <v>26</v>
      </c>
      <c r="L6" s="90">
        <v>52439818</v>
      </c>
      <c r="M6" s="90">
        <v>0.06</v>
      </c>
      <c r="N6" s="90"/>
      <c r="O6" s="90"/>
      <c r="P6" s="89"/>
      <c r="Q6" s="89"/>
      <c r="R6" s="90"/>
      <c r="S6" s="90"/>
      <c r="T6" s="90"/>
      <c r="U6" s="77"/>
    </row>
    <row r="7" spans="1:21" ht="18">
      <c r="A7" s="162"/>
      <c r="B7" s="145" t="s">
        <v>41</v>
      </c>
      <c r="C7" s="146"/>
      <c r="D7" s="147"/>
      <c r="E7" s="70">
        <v>0</v>
      </c>
      <c r="F7" s="71">
        <v>0.19</v>
      </c>
      <c r="G7" s="72">
        <f>+E7</f>
        <v>0</v>
      </c>
      <c r="H7" s="46"/>
      <c r="J7" s="91"/>
      <c r="K7" s="90" t="s">
        <v>26</v>
      </c>
      <c r="L7" s="90" t="s">
        <v>42</v>
      </c>
      <c r="M7" s="90">
        <v>0.01</v>
      </c>
      <c r="N7" s="90"/>
      <c r="O7" s="90"/>
      <c r="P7" s="91"/>
      <c r="Q7" s="91"/>
      <c r="R7" s="90"/>
      <c r="S7" s="90"/>
      <c r="T7" s="90"/>
      <c r="U7" s="77"/>
    </row>
    <row r="8" spans="1:21" ht="18">
      <c r="A8" s="162"/>
      <c r="B8" s="145" t="s">
        <v>43</v>
      </c>
      <c r="C8" s="146"/>
      <c r="D8" s="147"/>
      <c r="E8" s="70"/>
      <c r="F8" s="71">
        <v>0</v>
      </c>
      <c r="G8" s="72">
        <f>+E8</f>
        <v>0</v>
      </c>
      <c r="H8" s="46"/>
      <c r="J8" s="91"/>
      <c r="K8" s="90" t="s">
        <v>26</v>
      </c>
      <c r="L8" s="90" t="s">
        <v>44</v>
      </c>
      <c r="M8" s="90">
        <v>0.02</v>
      </c>
      <c r="N8" s="90"/>
      <c r="O8" s="90"/>
      <c r="P8" s="91"/>
      <c r="Q8" s="91"/>
      <c r="R8" s="90"/>
      <c r="S8" s="90"/>
      <c r="T8" s="90"/>
      <c r="U8" s="77"/>
    </row>
    <row r="9" spans="1:21" ht="18">
      <c r="A9" s="162"/>
      <c r="B9" s="145" t="s">
        <v>45</v>
      </c>
      <c r="C9" s="146"/>
      <c r="D9" s="147"/>
      <c r="E9" s="70"/>
      <c r="F9" s="71">
        <v>0</v>
      </c>
      <c r="G9" s="72">
        <f>+E9</f>
        <v>0</v>
      </c>
      <c r="H9" s="46"/>
      <c r="J9" s="91"/>
      <c r="K9" s="90" t="s">
        <v>26</v>
      </c>
      <c r="L9" s="90" t="s">
        <v>46</v>
      </c>
      <c r="M9" s="90">
        <v>0.02</v>
      </c>
      <c r="N9" s="90"/>
      <c r="O9" s="90"/>
      <c r="P9" s="91"/>
      <c r="Q9" s="91"/>
      <c r="R9" s="90"/>
      <c r="S9" s="90"/>
      <c r="T9" s="90"/>
      <c r="U9" s="77"/>
    </row>
    <row r="10" spans="1:21" ht="18">
      <c r="A10" s="162"/>
      <c r="B10" s="156" t="s">
        <v>47</v>
      </c>
      <c r="C10" s="156"/>
      <c r="D10" s="156"/>
      <c r="E10" s="156"/>
      <c r="F10" s="156"/>
      <c r="G10" s="73">
        <f>SUM(G6:G9)</f>
        <v>1288093</v>
      </c>
      <c r="H10" s="46"/>
      <c r="J10" s="91"/>
      <c r="K10" s="90" t="s">
        <v>26</v>
      </c>
      <c r="L10" s="90" t="s">
        <v>48</v>
      </c>
      <c r="M10" s="90">
        <v>3.5000000000000003E-2</v>
      </c>
      <c r="N10" s="90"/>
      <c r="O10" s="90"/>
      <c r="P10" s="91"/>
      <c r="Q10" s="91"/>
      <c r="R10" s="90"/>
      <c r="S10" s="90"/>
      <c r="T10" s="90"/>
      <c r="U10" s="77"/>
    </row>
    <row r="11" spans="1:21" ht="18">
      <c r="A11" s="162"/>
      <c r="B11" s="145" t="s">
        <v>49</v>
      </c>
      <c r="C11" s="146"/>
      <c r="D11" s="147"/>
      <c r="E11" s="74">
        <f>+E6</f>
        <v>1288093</v>
      </c>
      <c r="F11" s="75">
        <f>+F6</f>
        <v>0.19</v>
      </c>
      <c r="G11" s="76">
        <v>0</v>
      </c>
      <c r="H11" s="46"/>
      <c r="J11" s="91"/>
      <c r="K11" s="90" t="s">
        <v>30</v>
      </c>
      <c r="L11" s="90" t="s">
        <v>50</v>
      </c>
      <c r="M11" s="90">
        <v>0.04</v>
      </c>
      <c r="N11" s="90"/>
      <c r="O11" s="90"/>
      <c r="P11" s="91"/>
      <c r="Q11" s="91"/>
      <c r="R11" s="90"/>
      <c r="S11" s="90"/>
      <c r="T11" s="90"/>
      <c r="U11" s="77"/>
    </row>
    <row r="12" spans="1:21" ht="18">
      <c r="A12" s="162"/>
      <c r="B12" s="145" t="s">
        <v>51</v>
      </c>
      <c r="C12" s="146"/>
      <c r="D12" s="147"/>
      <c r="E12" s="74">
        <f t="shared" ref="E12:F14" si="0">+E7</f>
        <v>0</v>
      </c>
      <c r="F12" s="75">
        <f t="shared" si="0"/>
        <v>0.19</v>
      </c>
      <c r="G12" s="76">
        <f>+E12*F12</f>
        <v>0</v>
      </c>
      <c r="H12" s="46"/>
      <c r="J12" s="91"/>
      <c r="K12" s="90" t="s">
        <v>30</v>
      </c>
      <c r="L12" s="90" t="s">
        <v>52</v>
      </c>
      <c r="M12" s="90">
        <v>3.5000000000000003E-2</v>
      </c>
      <c r="N12" s="90"/>
      <c r="O12" s="90"/>
      <c r="P12" s="91"/>
      <c r="Q12" s="91"/>
      <c r="R12" s="90"/>
      <c r="S12" s="90"/>
      <c r="T12" s="90"/>
      <c r="U12" s="77"/>
    </row>
    <row r="13" spans="1:21" ht="18">
      <c r="A13" s="162"/>
      <c r="B13" s="145" t="s">
        <v>53</v>
      </c>
      <c r="C13" s="146"/>
      <c r="D13" s="147"/>
      <c r="E13" s="74">
        <f t="shared" si="0"/>
        <v>0</v>
      </c>
      <c r="F13" s="75">
        <f t="shared" si="0"/>
        <v>0</v>
      </c>
      <c r="G13" s="76">
        <f>+E13*F13</f>
        <v>0</v>
      </c>
      <c r="H13" s="46"/>
      <c r="J13" s="91"/>
      <c r="K13" s="91"/>
      <c r="L13" s="90" t="s">
        <v>54</v>
      </c>
      <c r="M13" s="92">
        <v>0</v>
      </c>
      <c r="N13" s="90"/>
      <c r="O13" s="90"/>
      <c r="P13" s="91"/>
      <c r="Q13" s="91"/>
      <c r="R13" s="90"/>
      <c r="S13" s="90"/>
      <c r="T13" s="90"/>
    </row>
    <row r="14" spans="1:21" ht="18">
      <c r="A14" s="162"/>
      <c r="B14" s="145" t="s">
        <v>55</v>
      </c>
      <c r="C14" s="146"/>
      <c r="D14" s="147"/>
      <c r="E14" s="74">
        <f t="shared" si="0"/>
        <v>0</v>
      </c>
      <c r="F14" s="75">
        <f t="shared" si="0"/>
        <v>0</v>
      </c>
      <c r="G14" s="76">
        <f>+E14*F14</f>
        <v>0</v>
      </c>
      <c r="H14" s="46"/>
      <c r="J14" s="99"/>
      <c r="K14" s="89" t="s">
        <v>21</v>
      </c>
      <c r="L14" s="90"/>
      <c r="M14" s="92"/>
      <c r="N14" s="90"/>
      <c r="O14" s="90"/>
      <c r="P14" s="90"/>
      <c r="Q14" s="90"/>
      <c r="R14" s="90"/>
      <c r="S14" s="90"/>
      <c r="T14" s="90"/>
    </row>
    <row r="15" spans="1:21" ht="18">
      <c r="A15" s="162"/>
      <c r="B15" s="156" t="s">
        <v>56</v>
      </c>
      <c r="C15" s="156"/>
      <c r="D15" s="156"/>
      <c r="E15" s="156"/>
      <c r="F15" s="156"/>
      <c r="G15" s="73">
        <f>SUM(G11:G14)</f>
        <v>0</v>
      </c>
      <c r="H15" s="46"/>
      <c r="J15" s="99"/>
      <c r="K15" s="89" t="s">
        <v>26</v>
      </c>
      <c r="L15" s="90"/>
      <c r="M15" s="92"/>
      <c r="N15" s="90"/>
      <c r="O15" s="90"/>
      <c r="P15" s="90"/>
      <c r="Q15" s="90"/>
      <c r="R15" s="90"/>
      <c r="S15" s="90"/>
      <c r="T15" s="90"/>
    </row>
    <row r="16" spans="1:21" ht="18">
      <c r="A16" s="163"/>
      <c r="B16" s="156" t="s">
        <v>57</v>
      </c>
      <c r="C16" s="156"/>
      <c r="D16" s="156"/>
      <c r="E16" s="156"/>
      <c r="F16" s="156"/>
      <c r="G16" s="73">
        <f>+G10+G15</f>
        <v>1288093</v>
      </c>
      <c r="H16" s="102"/>
      <c r="J16" s="99"/>
      <c r="K16" s="89"/>
      <c r="L16" s="90"/>
      <c r="M16" s="92"/>
      <c r="N16" s="90"/>
      <c r="O16" s="90"/>
      <c r="P16" s="90"/>
      <c r="Q16" s="90"/>
      <c r="R16" s="90"/>
      <c r="S16" s="90"/>
      <c r="T16" s="90"/>
    </row>
    <row r="17" spans="1:20" ht="36">
      <c r="A17" s="167" t="s">
        <v>58</v>
      </c>
      <c r="B17" s="80" t="s">
        <v>59</v>
      </c>
      <c r="C17" s="81" t="s">
        <v>60</v>
      </c>
      <c r="D17" s="81" t="s">
        <v>61</v>
      </c>
      <c r="E17" s="81" t="s">
        <v>23</v>
      </c>
      <c r="F17" s="80" t="s">
        <v>3</v>
      </c>
      <c r="G17" s="81" t="s">
        <v>62</v>
      </c>
      <c r="H17" s="46"/>
      <c r="J17" s="99"/>
      <c r="K17" s="91"/>
      <c r="L17" s="90"/>
      <c r="M17" s="92"/>
      <c r="N17" s="90"/>
      <c r="O17" s="90"/>
      <c r="P17" s="90"/>
      <c r="Q17" s="90"/>
      <c r="R17" s="90"/>
      <c r="S17" s="90"/>
      <c r="T17" s="90"/>
    </row>
    <row r="18" spans="1:20" ht="36">
      <c r="A18" s="168"/>
      <c r="B18" s="82" t="s">
        <v>63</v>
      </c>
      <c r="C18" s="83">
        <f>+G10</f>
        <v>1288093</v>
      </c>
      <c r="D18" s="87" t="s">
        <v>64</v>
      </c>
      <c r="E18" s="88" t="s">
        <v>52</v>
      </c>
      <c r="F18" s="85">
        <f>+VLOOKUP(E18,L$2:$M$13,2,0)</f>
        <v>3.5000000000000003E-2</v>
      </c>
      <c r="G18" s="86">
        <f>+C18*F18</f>
        <v>45083.255000000005</v>
      </c>
      <c r="H18" s="46"/>
      <c r="J18" s="99"/>
      <c r="K18" s="109"/>
      <c r="L18" s="90"/>
      <c r="M18" s="92"/>
      <c r="N18" s="90"/>
      <c r="O18" s="90"/>
      <c r="P18" s="90"/>
      <c r="Q18" s="90"/>
      <c r="R18" s="90"/>
      <c r="S18" s="90"/>
      <c r="T18" s="90"/>
    </row>
    <row r="19" spans="1:20" ht="43.5" customHeight="1">
      <c r="A19" s="168"/>
      <c r="B19" s="82" t="s">
        <v>65</v>
      </c>
      <c r="C19" s="83">
        <f>+G15</f>
        <v>0</v>
      </c>
      <c r="D19" s="148" t="s">
        <v>66</v>
      </c>
      <c r="E19" s="148"/>
      <c r="F19" s="66">
        <v>0.15</v>
      </c>
      <c r="G19" s="84">
        <f>+C19*F19</f>
        <v>0</v>
      </c>
      <c r="H19" s="46"/>
      <c r="J19" s="102"/>
      <c r="K19" s="110"/>
      <c r="L19" s="111"/>
      <c r="M19" s="111"/>
    </row>
    <row r="20" spans="1:20" ht="66.75" customHeight="1">
      <c r="A20" s="168"/>
      <c r="B20" s="93" t="s">
        <v>59</v>
      </c>
      <c r="C20" s="94" t="s">
        <v>67</v>
      </c>
      <c r="D20" s="149" t="s">
        <v>68</v>
      </c>
      <c r="E20" s="150"/>
      <c r="F20" s="93" t="s">
        <v>3</v>
      </c>
      <c r="G20" s="94" t="s">
        <v>62</v>
      </c>
      <c r="H20" s="67" t="s">
        <v>69</v>
      </c>
      <c r="I20" s="51">
        <f>+VLOOKUP(D21,'Tarifas validar '!A$5:G425,7,0)</f>
        <v>1.06</v>
      </c>
      <c r="J20" s="52" t="s">
        <v>70</v>
      </c>
      <c r="K20" s="51">
        <f>+VLOOKUP(D21,'Tarifas validar '!A$5:Z425,8,0)</f>
        <v>10.6</v>
      </c>
      <c r="N20" s="45">
        <f>60000/15</f>
        <v>4000</v>
      </c>
    </row>
    <row r="21" spans="1:20" ht="20.25" customHeight="1">
      <c r="A21" s="168"/>
      <c r="B21" s="157" t="s">
        <v>71</v>
      </c>
      <c r="C21" s="159">
        <f>+G10</f>
        <v>1288093</v>
      </c>
      <c r="D21" s="151">
        <v>6820</v>
      </c>
      <c r="E21" s="152"/>
      <c r="F21" s="55">
        <f>+VLOOKUP(D21,'Tarifas validar '!A$5:C425,3,0)</f>
        <v>10</v>
      </c>
      <c r="G21" s="143">
        <f>+(C21*F21)/1000</f>
        <v>12880.93</v>
      </c>
      <c r="H21" s="135">
        <f>+I20*C21%</f>
        <v>13653.785800000001</v>
      </c>
      <c r="I21" s="135"/>
      <c r="J21" s="135">
        <f>+(K20*C21)/1000</f>
        <v>13653.7858</v>
      </c>
      <c r="K21" s="135"/>
    </row>
    <row r="22" spans="1:20" ht="63.75" customHeight="1">
      <c r="A22" s="168"/>
      <c r="B22" s="158"/>
      <c r="C22" s="160"/>
      <c r="D22" s="133" t="str">
        <f>+VLOOKUP(D21,'Tarifas validar '!A$5:C425,2,0)</f>
        <v>Actividades inmobiliarias realizadas a cambio de una retribución o por contrata</v>
      </c>
      <c r="E22" s="134"/>
      <c r="F22" s="56" t="s">
        <v>72</v>
      </c>
      <c r="G22" s="144"/>
      <c r="H22" s="135"/>
      <c r="I22" s="135"/>
      <c r="J22" s="135"/>
      <c r="K22" s="135"/>
    </row>
    <row r="23" spans="1:20" ht="29.25" customHeight="1">
      <c r="A23" s="169"/>
      <c r="B23" s="53" t="s">
        <v>16</v>
      </c>
      <c r="C23" s="54">
        <f>+G21</f>
        <v>12880.93</v>
      </c>
      <c r="D23" s="54"/>
      <c r="E23" s="50"/>
      <c r="F23" s="57">
        <v>0.06</v>
      </c>
      <c r="G23" s="58">
        <f>+C23*F23</f>
        <v>772.85580000000004</v>
      </c>
      <c r="H23" s="135"/>
      <c r="I23" s="135"/>
      <c r="J23" s="135"/>
      <c r="K23" s="135"/>
    </row>
    <row r="24" spans="1:20" ht="38.25" customHeight="1" thickBot="1">
      <c r="A24" s="59"/>
      <c r="B24" s="170" t="s">
        <v>73</v>
      </c>
      <c r="C24" s="170"/>
      <c r="D24" s="170"/>
      <c r="E24" s="170"/>
      <c r="F24" s="170"/>
      <c r="G24" s="60">
        <f>+G18+G19+G21+G23</f>
        <v>58737.040800000002</v>
      </c>
      <c r="H24" s="46"/>
      <c r="J24" s="46"/>
    </row>
    <row r="25" spans="1:20" ht="20.25">
      <c r="A25" s="61"/>
      <c r="B25" s="61"/>
      <c r="C25" s="61"/>
      <c r="D25" s="61"/>
      <c r="E25" s="61"/>
      <c r="F25" s="61"/>
      <c r="G25" s="62"/>
      <c r="H25" s="46"/>
      <c r="J25" s="46"/>
    </row>
    <row r="26" spans="1:20" ht="28.5" customHeight="1" thickBot="1">
      <c r="A26" s="130" t="s">
        <v>74</v>
      </c>
      <c r="B26" s="131"/>
      <c r="C26" s="131"/>
      <c r="D26" s="131"/>
      <c r="E26" s="131"/>
      <c r="F26" s="132"/>
      <c r="G26" s="64">
        <v>0</v>
      </c>
      <c r="H26" s="46"/>
      <c r="J26" s="46"/>
    </row>
    <row r="27" spans="1:20" ht="20.25">
      <c r="A27" s="61"/>
      <c r="B27" s="61"/>
      <c r="C27" s="61"/>
      <c r="D27" s="61"/>
      <c r="E27" s="61"/>
      <c r="F27" s="61"/>
      <c r="G27" s="62"/>
      <c r="H27" s="46"/>
      <c r="J27" s="46"/>
    </row>
    <row r="28" spans="1:20" ht="53.25" customHeight="1" thickBot="1">
      <c r="A28" s="179" t="s">
        <v>75</v>
      </c>
      <c r="B28" s="180"/>
      <c r="C28" s="180"/>
      <c r="D28" s="180"/>
      <c r="E28" s="180"/>
      <c r="F28" s="181"/>
      <c r="G28" s="63">
        <f>+G16-G24-G26</f>
        <v>1229355.9591999999</v>
      </c>
      <c r="H28" s="46"/>
      <c r="J28" s="46"/>
    </row>
    <row r="29" spans="1:20">
      <c r="H29" s="46"/>
      <c r="J29" s="46"/>
    </row>
    <row r="30" spans="1:20">
      <c r="H30" s="46"/>
      <c r="J30" s="46"/>
      <c r="K30" s="46"/>
    </row>
    <row r="31" spans="1:20">
      <c r="H31" s="48"/>
      <c r="J31" s="46"/>
    </row>
    <row r="32" spans="1:20">
      <c r="H32" s="46"/>
      <c r="J32" s="46"/>
      <c r="K32" s="46"/>
    </row>
    <row r="33" spans="8:11">
      <c r="H33" s="49"/>
      <c r="J33" s="49"/>
      <c r="K33" s="49"/>
    </row>
  </sheetData>
  <mergeCells count="30">
    <mergeCell ref="B13:D13"/>
    <mergeCell ref="B14:D14"/>
    <mergeCell ref="B1:G1"/>
    <mergeCell ref="B2:G2"/>
    <mergeCell ref="B3:G3"/>
    <mergeCell ref="B4:G4"/>
    <mergeCell ref="B5:D5"/>
    <mergeCell ref="B16:F16"/>
    <mergeCell ref="A17:A23"/>
    <mergeCell ref="D19:E19"/>
    <mergeCell ref="D20:E20"/>
    <mergeCell ref="B21:B22"/>
    <mergeCell ref="C21:C22"/>
    <mergeCell ref="D21:E21"/>
    <mergeCell ref="A5:A16"/>
    <mergeCell ref="B15:F15"/>
    <mergeCell ref="B6:D6"/>
    <mergeCell ref="B7:D7"/>
    <mergeCell ref="B8:D8"/>
    <mergeCell ref="B9:D9"/>
    <mergeCell ref="B10:F10"/>
    <mergeCell ref="B11:D11"/>
    <mergeCell ref="B12:D12"/>
    <mergeCell ref="A28:F28"/>
    <mergeCell ref="G21:G22"/>
    <mergeCell ref="H21:I23"/>
    <mergeCell ref="J21:K23"/>
    <mergeCell ref="D22:E22"/>
    <mergeCell ref="B24:F24"/>
    <mergeCell ref="A26:F26"/>
  </mergeCells>
  <dataValidations count="3">
    <dataValidation type="list" allowBlank="1" showInputMessage="1" showErrorMessage="1" sqref="F19" xr:uid="{C64C37D0-60C4-42DD-86C2-B33549CBFEFC}">
      <formula1>"15%,0%"</formula1>
    </dataValidation>
    <dataValidation type="list" allowBlank="1" showInputMessage="1" showErrorMessage="1" sqref="F6:F9" xr:uid="{FA9707F0-B84E-434B-9D0E-2B1516D89C0F}">
      <formula1>"0%,5%,19%"</formula1>
    </dataValidation>
    <dataValidation type="list" allowBlank="1" showInputMessage="1" showErrorMessage="1" sqref="E18" xr:uid="{8FA1A2EF-A7F5-4660-B657-B8C8D78FAF98}">
      <formula1>INDIRECT($D$18)</formula1>
    </dataValidation>
  </dataValidations>
  <pageMargins left="0.70866141732283472" right="0.70866141732283472" top="0.74803149606299213" bottom="0.74803149606299213" header="0.31496062992125984" footer="0.31496062992125984"/>
  <pageSetup scale="48" orientation="landscape" r:id="rId1"/>
  <tableParts count="2">
    <tablePart r:id="rId2"/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B3F4288-3F99-49BF-8799-A579FD2E34AC}">
          <x14:formula1>
            <xm:f>Hoja3!$B$3:$B$6</xm:f>
          </x14:formula1>
          <xm:sqref>D18</xm:sqref>
        </x14:dataValidation>
      </x14:dataValidations>
    </ext>
  </extLst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961E06-88BC-4C2F-8E75-3B8DB3E88D0A}">
  <sheetPr>
    <pageSetUpPr fitToPage="1"/>
  </sheetPr>
  <dimension ref="A1:U33"/>
  <sheetViews>
    <sheetView zoomScale="80" zoomScaleNormal="80" zoomScaleSheetLayoutView="70" workbookViewId="0">
      <selection activeCell="C18" sqref="C18"/>
    </sheetView>
  </sheetViews>
  <sheetFormatPr defaultColWidth="10.7109375" defaultRowHeight="15"/>
  <cols>
    <col min="1" max="1" width="32.28515625" style="44" customWidth="1"/>
    <col min="2" max="2" width="29.5703125" style="44" customWidth="1"/>
    <col min="3" max="3" width="23.28515625" style="44" bestFit="1" customWidth="1"/>
    <col min="4" max="4" width="23.28515625" style="44" customWidth="1"/>
    <col min="5" max="5" width="39" style="44" customWidth="1"/>
    <col min="6" max="6" width="18.42578125" style="44" customWidth="1"/>
    <col min="7" max="7" width="26" style="47" bestFit="1" customWidth="1"/>
    <col min="8" max="8" width="20.5703125" style="44" customWidth="1"/>
    <col min="9" max="9" width="11" style="44" bestFit="1" customWidth="1"/>
    <col min="10" max="10" width="18" style="44" bestFit="1" customWidth="1"/>
    <col min="11" max="11" width="26.140625" style="44" bestFit="1" customWidth="1"/>
    <col min="12" max="12" width="25.140625" style="45" bestFit="1" customWidth="1"/>
    <col min="13" max="13" width="10.7109375" style="65"/>
    <col min="14" max="15" width="10.7109375" style="45"/>
    <col min="16" max="17" width="18.7109375" style="45" customWidth="1"/>
    <col min="18" max="18" width="24.5703125" style="45" bestFit="1" customWidth="1"/>
    <col min="19" max="19" width="41.5703125" style="45" customWidth="1"/>
    <col min="20" max="20" width="38.85546875" style="45" bestFit="1" customWidth="1"/>
    <col min="21" max="16384" width="10.7109375" style="45"/>
  </cols>
  <sheetData>
    <row r="1" spans="1:21" ht="24" customHeight="1">
      <c r="A1" s="78" t="s">
        <v>19</v>
      </c>
      <c r="B1" s="136" t="s">
        <v>20</v>
      </c>
      <c r="C1" s="137"/>
      <c r="D1" s="137"/>
      <c r="E1" s="137"/>
      <c r="F1" s="137"/>
      <c r="G1" s="138"/>
      <c r="J1" s="89" t="s">
        <v>21</v>
      </c>
      <c r="K1" s="90" t="s">
        <v>22</v>
      </c>
      <c r="L1" s="90" t="s">
        <v>23</v>
      </c>
      <c r="M1" s="90" t="s">
        <v>24</v>
      </c>
      <c r="N1" s="90"/>
      <c r="O1" s="90"/>
      <c r="P1" s="90"/>
      <c r="Q1" s="90"/>
      <c r="R1" s="89"/>
      <c r="S1" s="89"/>
      <c r="T1" s="90"/>
      <c r="U1" s="77"/>
    </row>
    <row r="2" spans="1:21" ht="24" customHeight="1">
      <c r="A2" s="79" t="s">
        <v>25</v>
      </c>
      <c r="B2" s="139">
        <v>901677831</v>
      </c>
      <c r="C2" s="140"/>
      <c r="D2" s="140"/>
      <c r="E2" s="140"/>
      <c r="F2" s="140"/>
      <c r="G2" s="141"/>
      <c r="J2" s="89" t="s">
        <v>26</v>
      </c>
      <c r="K2" s="90" t="s">
        <v>21</v>
      </c>
      <c r="L2" s="90" t="s">
        <v>27</v>
      </c>
      <c r="M2" s="90">
        <v>1.4999999999999999E-2</v>
      </c>
      <c r="N2" s="90"/>
      <c r="O2" s="90"/>
      <c r="P2" s="89"/>
      <c r="Q2" s="89"/>
      <c r="R2" s="90"/>
      <c r="S2" s="90"/>
      <c r="T2" s="90"/>
      <c r="U2" s="77"/>
    </row>
    <row r="3" spans="1:21" ht="24" customHeight="1">
      <c r="A3" s="79" t="s">
        <v>28</v>
      </c>
      <c r="B3" s="139" t="s">
        <v>544</v>
      </c>
      <c r="C3" s="140"/>
      <c r="D3" s="140"/>
      <c r="E3" s="140"/>
      <c r="F3" s="140"/>
      <c r="G3" s="141"/>
      <c r="J3" s="89" t="s">
        <v>30</v>
      </c>
      <c r="K3" s="90" t="s">
        <v>21</v>
      </c>
      <c r="L3" s="90" t="s">
        <v>31</v>
      </c>
      <c r="M3" s="90">
        <v>2.5000000000000001E-2</v>
      </c>
      <c r="N3" s="90"/>
      <c r="O3" s="90"/>
      <c r="P3" s="89"/>
      <c r="Q3" s="89"/>
      <c r="R3" s="90"/>
      <c r="S3" s="90"/>
      <c r="T3" s="90"/>
      <c r="U3" s="77"/>
    </row>
    <row r="4" spans="1:21" ht="24" customHeight="1">
      <c r="A4" s="79" t="s">
        <v>32</v>
      </c>
      <c r="B4" s="142">
        <v>45322</v>
      </c>
      <c r="C4" s="140"/>
      <c r="D4" s="140"/>
      <c r="E4" s="140"/>
      <c r="F4" s="140"/>
      <c r="G4" s="141"/>
      <c r="J4" s="89"/>
      <c r="K4" s="90" t="s">
        <v>21</v>
      </c>
      <c r="L4" s="90" t="s">
        <v>33</v>
      </c>
      <c r="M4" s="90">
        <v>3.5000000000000003E-2</v>
      </c>
      <c r="N4" s="90"/>
      <c r="O4" s="90"/>
      <c r="P4" s="89"/>
      <c r="Q4" s="89"/>
      <c r="R4" s="90"/>
      <c r="S4" s="90"/>
      <c r="T4" s="90"/>
      <c r="U4" s="77"/>
    </row>
    <row r="5" spans="1:21" ht="36">
      <c r="A5" s="161" t="s">
        <v>34</v>
      </c>
      <c r="B5" s="164" t="s">
        <v>35</v>
      </c>
      <c r="C5" s="165"/>
      <c r="D5" s="95" t="s">
        <v>505</v>
      </c>
      <c r="E5" s="68" t="s">
        <v>36</v>
      </c>
      <c r="F5" s="69" t="s">
        <v>3</v>
      </c>
      <c r="G5" s="68" t="s">
        <v>37</v>
      </c>
      <c r="J5" s="89"/>
      <c r="K5" s="90" t="s">
        <v>26</v>
      </c>
      <c r="L5" s="90" t="s">
        <v>38</v>
      </c>
      <c r="M5" s="90">
        <v>0.04</v>
      </c>
      <c r="N5" s="90"/>
      <c r="O5" s="90"/>
      <c r="P5" s="89"/>
      <c r="Q5" s="89"/>
      <c r="R5" s="90"/>
      <c r="S5" s="90"/>
      <c r="T5" s="90"/>
      <c r="U5" s="77"/>
    </row>
    <row r="6" spans="1:21" ht="18" customHeight="1">
      <c r="A6" s="162"/>
      <c r="B6" s="145" t="s">
        <v>506</v>
      </c>
      <c r="C6" s="146"/>
      <c r="D6" s="147"/>
      <c r="E6" s="70">
        <v>2420322.23</v>
      </c>
      <c r="F6" s="71">
        <v>0</v>
      </c>
      <c r="G6" s="72">
        <f>+E6</f>
        <v>2420322.23</v>
      </c>
      <c r="H6" s="46"/>
      <c r="J6" s="91"/>
      <c r="K6" s="90" t="s">
        <v>26</v>
      </c>
      <c r="L6" s="90" t="s">
        <v>40</v>
      </c>
      <c r="M6" s="90">
        <v>0.06</v>
      </c>
      <c r="N6" s="90"/>
      <c r="O6" s="90"/>
      <c r="P6" s="89"/>
      <c r="Q6" s="89"/>
      <c r="R6" s="90"/>
      <c r="S6" s="90"/>
      <c r="T6" s="90"/>
      <c r="U6" s="77"/>
    </row>
    <row r="7" spans="1:21" ht="18">
      <c r="A7" s="162"/>
      <c r="B7" s="177" t="s">
        <v>507</v>
      </c>
      <c r="C7" s="178"/>
      <c r="D7" s="97">
        <v>0.1</v>
      </c>
      <c r="E7" s="98">
        <f>+E6*D7</f>
        <v>242032.223</v>
      </c>
      <c r="F7" s="71">
        <v>0</v>
      </c>
      <c r="G7" s="72">
        <f>+E7</f>
        <v>242032.223</v>
      </c>
      <c r="H7" s="46"/>
      <c r="J7" s="91"/>
      <c r="K7" s="90" t="s">
        <v>26</v>
      </c>
      <c r="L7" s="90" t="s">
        <v>42</v>
      </c>
      <c r="M7" s="90">
        <v>0.01</v>
      </c>
      <c r="N7" s="90"/>
      <c r="O7" s="90"/>
      <c r="P7" s="91"/>
      <c r="Q7" s="91"/>
      <c r="R7" s="90"/>
      <c r="S7" s="90"/>
      <c r="T7" s="90"/>
      <c r="U7" s="77"/>
    </row>
    <row r="8" spans="1:21" ht="18">
      <c r="A8" s="162"/>
      <c r="B8" s="177" t="s">
        <v>508</v>
      </c>
      <c r="C8" s="178"/>
      <c r="D8" s="97">
        <v>0</v>
      </c>
      <c r="E8" s="98">
        <f>+E6*D8</f>
        <v>0</v>
      </c>
      <c r="F8" s="71">
        <v>0</v>
      </c>
      <c r="G8" s="72">
        <f>+E8</f>
        <v>0</v>
      </c>
      <c r="H8" s="46"/>
      <c r="J8" s="91"/>
      <c r="K8" s="90" t="s">
        <v>26</v>
      </c>
      <c r="L8" s="90" t="s">
        <v>44</v>
      </c>
      <c r="M8" s="90">
        <v>0.02</v>
      </c>
      <c r="N8" s="90"/>
      <c r="O8" s="90"/>
      <c r="P8" s="91"/>
      <c r="Q8" s="91"/>
      <c r="R8" s="90"/>
      <c r="S8" s="90"/>
      <c r="T8" s="90"/>
      <c r="U8" s="77"/>
    </row>
    <row r="9" spans="1:21" ht="18">
      <c r="A9" s="162"/>
      <c r="B9" s="177" t="s">
        <v>509</v>
      </c>
      <c r="C9" s="178"/>
      <c r="D9" s="97">
        <v>0</v>
      </c>
      <c r="E9" s="98">
        <f>+E6*D9</f>
        <v>0</v>
      </c>
      <c r="F9" s="71">
        <v>0.19</v>
      </c>
      <c r="G9" s="72">
        <f>+E9</f>
        <v>0</v>
      </c>
      <c r="H9" s="46"/>
      <c r="J9" s="91"/>
      <c r="K9" s="90" t="s">
        <v>26</v>
      </c>
      <c r="L9" s="90" t="s">
        <v>46</v>
      </c>
      <c r="M9" s="90">
        <v>0.02</v>
      </c>
      <c r="N9" s="90"/>
      <c r="O9" s="90"/>
      <c r="P9" s="91"/>
      <c r="Q9" s="91"/>
      <c r="R9" s="90"/>
      <c r="S9" s="90"/>
      <c r="T9" s="90"/>
      <c r="U9" s="77"/>
    </row>
    <row r="10" spans="1:21" ht="18">
      <c r="A10" s="162"/>
      <c r="B10" s="156" t="s">
        <v>47</v>
      </c>
      <c r="C10" s="156"/>
      <c r="D10" s="156"/>
      <c r="E10" s="156"/>
      <c r="F10" s="156"/>
      <c r="G10" s="73">
        <f>SUM(G6:G9)</f>
        <v>2662354.4529999997</v>
      </c>
      <c r="H10" s="46"/>
      <c r="J10" s="91"/>
      <c r="K10" s="90" t="s">
        <v>26</v>
      </c>
      <c r="L10" s="90" t="s">
        <v>48</v>
      </c>
      <c r="M10" s="90">
        <v>3.5000000000000003E-2</v>
      </c>
      <c r="N10" s="90"/>
      <c r="O10" s="90"/>
      <c r="P10" s="91"/>
      <c r="Q10" s="91"/>
      <c r="R10" s="90"/>
      <c r="S10" s="90"/>
      <c r="T10" s="90"/>
      <c r="U10" s="77"/>
    </row>
    <row r="11" spans="1:21" ht="18">
      <c r="A11" s="162"/>
      <c r="B11" s="145" t="s">
        <v>510</v>
      </c>
      <c r="C11" s="146"/>
      <c r="D11" s="147"/>
      <c r="E11" s="74">
        <f>+E7</f>
        <v>242032.223</v>
      </c>
      <c r="F11" s="75">
        <f>+F9</f>
        <v>0.19</v>
      </c>
      <c r="G11" s="76">
        <f>+E11*F11</f>
        <v>45986.122369999997</v>
      </c>
      <c r="H11" s="46"/>
      <c r="J11" s="91"/>
      <c r="K11" s="90" t="s">
        <v>30</v>
      </c>
      <c r="L11" s="90" t="s">
        <v>50</v>
      </c>
      <c r="M11" s="90">
        <v>0.04</v>
      </c>
      <c r="N11" s="90"/>
      <c r="O11" s="90"/>
      <c r="P11" s="91"/>
      <c r="Q11" s="91"/>
      <c r="R11" s="90"/>
      <c r="S11" s="90"/>
      <c r="T11" s="90"/>
      <c r="U11" s="77"/>
    </row>
    <row r="12" spans="1:21" ht="18">
      <c r="A12" s="162"/>
      <c r="B12" s="145"/>
      <c r="C12" s="146"/>
      <c r="D12" s="147"/>
      <c r="E12" s="74"/>
      <c r="F12" s="75"/>
      <c r="G12" s="76">
        <f>+E12*F12</f>
        <v>0</v>
      </c>
      <c r="H12" s="46"/>
      <c r="J12" s="91"/>
      <c r="K12" s="90" t="s">
        <v>30</v>
      </c>
      <c r="L12" s="90" t="s">
        <v>52</v>
      </c>
      <c r="M12" s="90">
        <v>3.5000000000000003E-2</v>
      </c>
      <c r="N12" s="90"/>
      <c r="O12" s="90"/>
      <c r="P12" s="91"/>
      <c r="Q12" s="91"/>
      <c r="R12" s="90"/>
      <c r="S12" s="90"/>
      <c r="T12" s="90"/>
      <c r="U12" s="77"/>
    </row>
    <row r="13" spans="1:21" ht="18">
      <c r="A13" s="162"/>
      <c r="B13" s="145"/>
      <c r="C13" s="146"/>
      <c r="D13" s="147"/>
      <c r="E13" s="74"/>
      <c r="F13" s="75"/>
      <c r="G13" s="76">
        <f>+E13*F13</f>
        <v>0</v>
      </c>
      <c r="H13" s="46"/>
      <c r="J13" s="91"/>
      <c r="K13" s="91"/>
      <c r="L13" s="90" t="s">
        <v>54</v>
      </c>
      <c r="M13" s="92">
        <v>0</v>
      </c>
      <c r="N13" s="90"/>
      <c r="O13" s="90"/>
      <c r="P13" s="91"/>
      <c r="Q13" s="91"/>
      <c r="R13" s="90"/>
      <c r="S13" s="90"/>
      <c r="T13" s="90"/>
    </row>
    <row r="14" spans="1:21" ht="18">
      <c r="A14" s="162"/>
      <c r="B14" s="145"/>
      <c r="C14" s="146"/>
      <c r="D14" s="147"/>
      <c r="E14" s="74"/>
      <c r="F14" s="75"/>
      <c r="G14" s="76">
        <f>+E14*F14</f>
        <v>0</v>
      </c>
      <c r="H14" s="46"/>
      <c r="J14" s="91"/>
      <c r="K14" s="89" t="s">
        <v>21</v>
      </c>
      <c r="L14" s="90"/>
      <c r="M14" s="92"/>
      <c r="N14" s="90"/>
      <c r="O14" s="90"/>
      <c r="P14" s="90"/>
      <c r="Q14" s="90"/>
      <c r="R14" s="90"/>
      <c r="S14" s="90"/>
      <c r="T14" s="90"/>
    </row>
    <row r="15" spans="1:21" ht="18">
      <c r="A15" s="162"/>
      <c r="B15" s="156" t="s">
        <v>56</v>
      </c>
      <c r="C15" s="156"/>
      <c r="D15" s="156"/>
      <c r="E15" s="156"/>
      <c r="F15" s="156"/>
      <c r="G15" s="73">
        <f>SUM(G11:G14)</f>
        <v>45986.122369999997</v>
      </c>
      <c r="H15" s="46"/>
      <c r="J15" s="91"/>
      <c r="K15" s="89" t="s">
        <v>26</v>
      </c>
      <c r="L15" s="90"/>
      <c r="M15" s="92"/>
      <c r="N15" s="90"/>
      <c r="O15" s="90"/>
      <c r="P15" s="90"/>
      <c r="Q15" s="90"/>
      <c r="R15" s="90"/>
      <c r="S15" s="90"/>
      <c r="T15" s="90"/>
    </row>
    <row r="16" spans="1:21" ht="18">
      <c r="A16" s="163"/>
      <c r="B16" s="156" t="s">
        <v>57</v>
      </c>
      <c r="C16" s="156"/>
      <c r="D16" s="156"/>
      <c r="E16" s="156"/>
      <c r="F16" s="156"/>
      <c r="G16" s="73">
        <f>+G10+G15</f>
        <v>2708340.5753699997</v>
      </c>
      <c r="H16" s="46"/>
      <c r="J16" s="99"/>
      <c r="K16" s="100" t="s">
        <v>30</v>
      </c>
      <c r="L16" s="77"/>
      <c r="M16" s="101"/>
      <c r="N16" s="77"/>
      <c r="O16" s="77"/>
      <c r="P16" s="90"/>
      <c r="Q16" s="90"/>
      <c r="R16" s="90"/>
      <c r="S16" s="90"/>
      <c r="T16" s="90"/>
    </row>
    <row r="17" spans="1:20" ht="36">
      <c r="A17" s="167" t="s">
        <v>58</v>
      </c>
      <c r="B17" s="80" t="s">
        <v>59</v>
      </c>
      <c r="C17" s="81" t="s">
        <v>60</v>
      </c>
      <c r="D17" s="81" t="s">
        <v>61</v>
      </c>
      <c r="E17" s="81" t="s">
        <v>23</v>
      </c>
      <c r="F17" s="80" t="s">
        <v>3</v>
      </c>
      <c r="G17" s="81" t="s">
        <v>62</v>
      </c>
      <c r="H17" s="46"/>
      <c r="J17" s="99"/>
      <c r="K17" s="99"/>
      <c r="L17" s="106"/>
      <c r="M17" s="106"/>
      <c r="N17" s="106"/>
      <c r="O17" s="77"/>
      <c r="P17" s="90"/>
      <c r="Q17" s="90"/>
      <c r="R17" s="90"/>
      <c r="S17" s="90"/>
      <c r="T17" s="90"/>
    </row>
    <row r="18" spans="1:20" ht="36">
      <c r="A18" s="168"/>
      <c r="B18" s="82" t="s">
        <v>63</v>
      </c>
      <c r="C18" s="83">
        <f>+E7</f>
        <v>242032.223</v>
      </c>
      <c r="D18" s="87" t="s">
        <v>26</v>
      </c>
      <c r="E18" s="88" t="s">
        <v>44</v>
      </c>
      <c r="F18" s="96">
        <f>+VLOOKUP(E18,L$2:$M$13,2,0)</f>
        <v>0.02</v>
      </c>
      <c r="G18" s="84">
        <f>+C18*F18</f>
        <v>4840.6444600000004</v>
      </c>
      <c r="H18" s="46"/>
      <c r="J18" s="99"/>
      <c r="K18" s="100"/>
      <c r="L18" s="106"/>
      <c r="M18" s="106"/>
      <c r="N18" s="106"/>
      <c r="O18" s="77"/>
      <c r="P18" s="90"/>
      <c r="Q18" s="90"/>
      <c r="R18" s="90"/>
      <c r="S18" s="90"/>
      <c r="T18" s="90"/>
    </row>
    <row r="19" spans="1:20" ht="43.5" customHeight="1">
      <c r="A19" s="168"/>
      <c r="B19" s="82" t="s">
        <v>65</v>
      </c>
      <c r="C19" s="83">
        <f>+G15</f>
        <v>45986.122369999997</v>
      </c>
      <c r="D19" s="148" t="s">
        <v>66</v>
      </c>
      <c r="E19" s="148"/>
      <c r="F19" s="66">
        <v>0.15</v>
      </c>
      <c r="G19" s="84">
        <f>+C19*F19</f>
        <v>6897.9183554999991</v>
      </c>
      <c r="H19" s="46"/>
      <c r="J19" s="102"/>
      <c r="K19" s="100"/>
      <c r="L19" s="107"/>
      <c r="M19" s="107"/>
      <c r="N19" s="107"/>
      <c r="O19" s="77"/>
    </row>
    <row r="20" spans="1:20" ht="53.25" customHeight="1">
      <c r="A20" s="168"/>
      <c r="B20" s="93" t="s">
        <v>59</v>
      </c>
      <c r="C20" s="94" t="s">
        <v>67</v>
      </c>
      <c r="D20" s="149" t="s">
        <v>68</v>
      </c>
      <c r="E20" s="150"/>
      <c r="F20" s="93" t="s">
        <v>3</v>
      </c>
      <c r="G20" s="94" t="s">
        <v>62</v>
      </c>
      <c r="H20" s="67" t="s">
        <v>69</v>
      </c>
      <c r="I20" s="51">
        <f>+VLOOKUP(D21,'Tarifas validar '!A$5:G425,7,0)</f>
        <v>1.06</v>
      </c>
      <c r="J20" s="104" t="s">
        <v>70</v>
      </c>
      <c r="K20" s="105">
        <f>+VLOOKUP(D21,'Tarifas validar '!A$5:Z425,8,0)</f>
        <v>10.6</v>
      </c>
      <c r="L20" s="107"/>
      <c r="M20" s="103"/>
      <c r="N20" s="77"/>
      <c r="O20" s="77"/>
    </row>
    <row r="21" spans="1:20" ht="20.25" customHeight="1">
      <c r="A21" s="168"/>
      <c r="B21" s="157" t="s">
        <v>71</v>
      </c>
      <c r="C21" s="159">
        <f>+C18</f>
        <v>242032.223</v>
      </c>
      <c r="D21" s="151">
        <v>8121</v>
      </c>
      <c r="E21" s="152"/>
      <c r="F21" s="55">
        <f>+VLOOKUP(D21,'Tarifas validar '!A$5:C425,3,0)</f>
        <v>10</v>
      </c>
      <c r="G21" s="143">
        <f>+(C21*F21)/1000</f>
        <v>2420.3222299999998</v>
      </c>
      <c r="H21" s="174">
        <f>+I20*C21%</f>
        <v>2565.5415637999999</v>
      </c>
      <c r="I21" s="174"/>
      <c r="J21" s="182">
        <f>+(K20*C21)/1000</f>
        <v>2565.5415637999999</v>
      </c>
      <c r="K21" s="182"/>
      <c r="L21" s="108"/>
      <c r="M21" s="103"/>
      <c r="N21" s="77"/>
      <c r="O21" s="77"/>
    </row>
    <row r="22" spans="1:20" ht="63.75" customHeight="1">
      <c r="A22" s="168"/>
      <c r="B22" s="158"/>
      <c r="C22" s="160"/>
      <c r="D22" s="175" t="str">
        <f>+VLOOKUP(D21,'Tarifas validar '!A$5:C425,2,0)</f>
        <v>Limpieza general interior de edificios.</v>
      </c>
      <c r="E22" s="176"/>
      <c r="F22" s="56" t="s">
        <v>72</v>
      </c>
      <c r="G22" s="144"/>
      <c r="H22" s="174"/>
      <c r="I22" s="174"/>
      <c r="J22" s="182"/>
      <c r="K22" s="182"/>
      <c r="L22" s="77"/>
      <c r="M22" s="103"/>
      <c r="N22" s="77"/>
      <c r="O22" s="77"/>
    </row>
    <row r="23" spans="1:20" ht="29.25" customHeight="1">
      <c r="A23" s="169"/>
      <c r="B23" s="53" t="s">
        <v>16</v>
      </c>
      <c r="C23" s="54">
        <f>+G21</f>
        <v>2420.3222299999998</v>
      </c>
      <c r="D23" s="54"/>
      <c r="E23" s="50"/>
      <c r="F23" s="57">
        <v>0.06</v>
      </c>
      <c r="G23" s="58">
        <f>+C23*F23</f>
        <v>145.21933379999999</v>
      </c>
      <c r="H23" s="174"/>
      <c r="I23" s="174"/>
      <c r="J23" s="182"/>
      <c r="K23" s="182"/>
      <c r="L23" s="108"/>
      <c r="M23" s="103"/>
      <c r="N23" s="77"/>
      <c r="O23" s="77"/>
    </row>
    <row r="24" spans="1:20" ht="38.25" customHeight="1" thickBot="1">
      <c r="A24" s="59"/>
      <c r="B24" s="170" t="s">
        <v>73</v>
      </c>
      <c r="C24" s="170"/>
      <c r="D24" s="170"/>
      <c r="E24" s="170"/>
      <c r="F24" s="170"/>
      <c r="G24" s="60">
        <f>+G18+G19+G21+G23</f>
        <v>14304.104379299999</v>
      </c>
      <c r="H24" s="46"/>
      <c r="J24" s="46"/>
      <c r="K24" s="48">
        <f>8164357.95-7422143.6</f>
        <v>742214.35000000056</v>
      </c>
    </row>
    <row r="25" spans="1:20" ht="20.25">
      <c r="A25" s="61"/>
      <c r="B25" s="61"/>
      <c r="C25" s="61"/>
      <c r="D25" s="61"/>
      <c r="E25" s="61"/>
      <c r="F25" s="61"/>
      <c r="G25" s="62"/>
      <c r="H25" s="46"/>
      <c r="J25" s="46"/>
    </row>
    <row r="26" spans="1:20" ht="28.5" customHeight="1" thickBot="1">
      <c r="A26" s="130" t="s">
        <v>74</v>
      </c>
      <c r="B26" s="131"/>
      <c r="C26" s="131"/>
      <c r="D26" s="131"/>
      <c r="E26" s="131"/>
      <c r="F26" s="132"/>
      <c r="G26" s="64">
        <v>0</v>
      </c>
      <c r="H26" s="46"/>
      <c r="J26" s="46"/>
      <c r="K26" s="48">
        <f>8164357.95-742214.36</f>
        <v>7422143.5899999999</v>
      </c>
    </row>
    <row r="27" spans="1:20" ht="20.25">
      <c r="A27" s="61"/>
      <c r="B27" s="61"/>
      <c r="C27" s="61"/>
      <c r="D27" s="61"/>
      <c r="E27" s="61"/>
      <c r="F27" s="61"/>
      <c r="G27" s="62"/>
      <c r="H27" s="46"/>
      <c r="J27" s="46"/>
      <c r="K27" s="48">
        <f>611925.7-55578.71</f>
        <v>556346.99</v>
      </c>
    </row>
    <row r="28" spans="1:20" ht="53.25" customHeight="1" thickBot="1">
      <c r="A28" s="153" t="s">
        <v>75</v>
      </c>
      <c r="B28" s="154"/>
      <c r="C28" s="154"/>
      <c r="D28" s="154"/>
      <c r="E28" s="154"/>
      <c r="F28" s="155"/>
      <c r="G28" s="63">
        <f>+G16-G24-G26</f>
        <v>2694036.4709906997</v>
      </c>
      <c r="H28" s="46"/>
      <c r="J28" s="46"/>
    </row>
    <row r="29" spans="1:20">
      <c r="H29" s="46"/>
      <c r="J29" s="46"/>
    </row>
    <row r="30" spans="1:20">
      <c r="H30" s="46"/>
      <c r="J30" s="46"/>
      <c r="K30" s="46"/>
    </row>
    <row r="31" spans="1:20">
      <c r="H31" s="48"/>
      <c r="J31" s="46"/>
    </row>
    <row r="32" spans="1:20">
      <c r="H32" s="46"/>
      <c r="J32" s="46"/>
      <c r="K32" s="46"/>
    </row>
    <row r="33" spans="8:11">
      <c r="H33" s="49"/>
      <c r="J33" s="49"/>
      <c r="K33" s="49"/>
    </row>
  </sheetData>
  <mergeCells count="30">
    <mergeCell ref="A28:F28"/>
    <mergeCell ref="G21:G22"/>
    <mergeCell ref="H21:I23"/>
    <mergeCell ref="J21:K23"/>
    <mergeCell ref="D22:E22"/>
    <mergeCell ref="B24:F24"/>
    <mergeCell ref="A26:F26"/>
    <mergeCell ref="B16:F16"/>
    <mergeCell ref="A17:A23"/>
    <mergeCell ref="D19:E19"/>
    <mergeCell ref="D20:E20"/>
    <mergeCell ref="B21:B22"/>
    <mergeCell ref="C21:C22"/>
    <mergeCell ref="D21:E21"/>
    <mergeCell ref="A5:A16"/>
    <mergeCell ref="B15:F15"/>
    <mergeCell ref="B6:D6"/>
    <mergeCell ref="B7:C7"/>
    <mergeCell ref="B8:C8"/>
    <mergeCell ref="B9:C9"/>
    <mergeCell ref="B10:F10"/>
    <mergeCell ref="B11:D11"/>
    <mergeCell ref="B12:D12"/>
    <mergeCell ref="B13:D13"/>
    <mergeCell ref="B14:D14"/>
    <mergeCell ref="B1:G1"/>
    <mergeCell ref="B2:G2"/>
    <mergeCell ref="B3:G3"/>
    <mergeCell ref="B4:G4"/>
    <mergeCell ref="B5:C5"/>
  </mergeCells>
  <dataValidations count="3">
    <dataValidation type="list" allowBlank="1" showInputMessage="1" showErrorMessage="1" sqref="F19" xr:uid="{1BFC9E7A-43C1-448E-8A4E-0E93F51F2AD2}">
      <formula1>"15%,0%"</formula1>
    </dataValidation>
    <dataValidation type="list" allowBlank="1" showInputMessage="1" showErrorMessage="1" sqref="F6:F9" xr:uid="{8DE8C430-18DB-45F5-B7A8-CC3560DDC590}">
      <formula1>"0%,5%,19%"</formula1>
    </dataValidation>
    <dataValidation type="list" allowBlank="1" showInputMessage="1" showErrorMessage="1" sqref="E18" xr:uid="{9FEB32E3-69B0-47D0-BCA9-FF4DAB61B9C3}">
      <formula1>INDIRECT($D$18)</formula1>
    </dataValidation>
  </dataValidations>
  <pageMargins left="0.70866141732283472" right="0.70866141732283472" top="0.74803149606299213" bottom="0.74803149606299213" header="0.31496062992125984" footer="0.31496062992125984"/>
  <pageSetup paperSize="9" scale="32" orientation="portrait" r:id="rId1"/>
  <tableParts count="2">
    <tablePart r:id="rId2"/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FA64C82-C06F-4043-8CB4-68DA5E15CE90}">
          <x14:formula1>
            <xm:f>Hoja3!$B$3:$B$6</xm:f>
          </x14:formula1>
          <xm:sqref>D18</xm:sqref>
        </x14:dataValidation>
      </x14:dataValidations>
    </ext>
  </extLst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1F6E22-97F0-4D29-B4AC-48DE9FE11AD8}">
  <sheetPr>
    <pageSetUpPr fitToPage="1"/>
  </sheetPr>
  <dimension ref="A1:U33"/>
  <sheetViews>
    <sheetView zoomScale="70" zoomScaleNormal="70" zoomScaleSheetLayoutView="85" workbookViewId="0">
      <selection activeCell="L19" sqref="L19"/>
    </sheetView>
  </sheetViews>
  <sheetFormatPr defaultColWidth="10.7109375" defaultRowHeight="15"/>
  <cols>
    <col min="1" max="1" width="32.28515625" style="44" customWidth="1"/>
    <col min="2" max="2" width="29.5703125" style="44" customWidth="1"/>
    <col min="3" max="3" width="27.7109375" style="44" bestFit="1" customWidth="1"/>
    <col min="4" max="4" width="23.28515625" style="44" customWidth="1"/>
    <col min="5" max="5" width="39" style="44" customWidth="1"/>
    <col min="6" max="6" width="18.42578125" style="44" customWidth="1"/>
    <col min="7" max="7" width="27.7109375" style="47" bestFit="1" customWidth="1"/>
    <col min="8" max="8" width="20.5703125" style="44" customWidth="1"/>
    <col min="9" max="9" width="9" style="44" customWidth="1"/>
    <col min="10" max="10" width="20.28515625" style="44" bestFit="1" customWidth="1"/>
    <col min="11" max="11" width="16.28515625" style="44" bestFit="1" customWidth="1"/>
    <col min="12" max="12" width="25.140625" style="45" bestFit="1" customWidth="1"/>
    <col min="13" max="13" width="13.28515625" style="65" bestFit="1" customWidth="1"/>
    <col min="14" max="15" width="10.7109375" style="45"/>
    <col min="16" max="17" width="18.7109375" style="45" customWidth="1"/>
    <col min="18" max="18" width="24.5703125" style="45" bestFit="1" customWidth="1"/>
    <col min="19" max="19" width="41.5703125" style="45" customWidth="1"/>
    <col min="20" max="20" width="38.85546875" style="45" bestFit="1" customWidth="1"/>
    <col min="21" max="16384" width="10.7109375" style="45"/>
  </cols>
  <sheetData>
    <row r="1" spans="1:21" ht="24" customHeight="1">
      <c r="A1" s="78" t="s">
        <v>19</v>
      </c>
      <c r="B1" s="136" t="s">
        <v>545</v>
      </c>
      <c r="C1" s="137"/>
      <c r="D1" s="137"/>
      <c r="E1" s="137"/>
      <c r="F1" s="137"/>
      <c r="G1" s="138"/>
      <c r="J1" s="89" t="s">
        <v>21</v>
      </c>
      <c r="K1" s="90" t="s">
        <v>22</v>
      </c>
      <c r="L1" s="90" t="s">
        <v>23</v>
      </c>
      <c r="M1" s="90" t="s">
        <v>24</v>
      </c>
      <c r="N1" s="90"/>
      <c r="O1" s="90"/>
      <c r="P1" s="90"/>
      <c r="Q1" s="90"/>
      <c r="R1" s="89"/>
      <c r="S1" s="89"/>
      <c r="T1" s="90"/>
      <c r="U1" s="77"/>
    </row>
    <row r="2" spans="1:21" ht="24" customHeight="1">
      <c r="A2" s="79" t="s">
        <v>25</v>
      </c>
      <c r="B2" s="139">
        <v>900604590</v>
      </c>
      <c r="C2" s="140"/>
      <c r="D2" s="140"/>
      <c r="E2" s="140"/>
      <c r="F2" s="140"/>
      <c r="G2" s="141"/>
      <c r="J2" s="89" t="s">
        <v>26</v>
      </c>
      <c r="K2" s="90" t="s">
        <v>21</v>
      </c>
      <c r="L2" s="90" t="s">
        <v>27</v>
      </c>
      <c r="M2" s="90">
        <v>1.4999999999999999E-2</v>
      </c>
      <c r="N2" s="90"/>
      <c r="O2" s="90"/>
      <c r="P2" s="89"/>
      <c r="Q2" s="89"/>
      <c r="R2" s="90"/>
      <c r="S2" s="90"/>
      <c r="T2" s="90"/>
      <c r="U2" s="77"/>
    </row>
    <row r="3" spans="1:21" ht="24" customHeight="1">
      <c r="A3" s="79" t="s">
        <v>28</v>
      </c>
      <c r="B3" s="139" t="s">
        <v>546</v>
      </c>
      <c r="C3" s="140"/>
      <c r="D3" s="140"/>
      <c r="E3" s="140"/>
      <c r="F3" s="140"/>
      <c r="G3" s="141"/>
      <c r="J3" s="89" t="s">
        <v>30</v>
      </c>
      <c r="K3" s="90" t="s">
        <v>21</v>
      </c>
      <c r="L3" s="90" t="s">
        <v>31</v>
      </c>
      <c r="M3" s="90">
        <v>2.5000000000000001E-2</v>
      </c>
      <c r="N3" s="90"/>
      <c r="O3" s="90"/>
      <c r="P3" s="89"/>
      <c r="Q3" s="89"/>
      <c r="R3" s="90"/>
      <c r="S3" s="90"/>
      <c r="T3" s="90"/>
      <c r="U3" s="77"/>
    </row>
    <row r="4" spans="1:21" ht="24" customHeight="1">
      <c r="A4" s="79" t="s">
        <v>32</v>
      </c>
      <c r="B4" s="142">
        <v>45355</v>
      </c>
      <c r="C4" s="140"/>
      <c r="D4" s="140"/>
      <c r="E4" s="140"/>
      <c r="F4" s="140"/>
      <c r="G4" s="141"/>
      <c r="J4" s="89"/>
      <c r="K4" s="90" t="s">
        <v>21</v>
      </c>
      <c r="L4" s="90" t="s">
        <v>33</v>
      </c>
      <c r="M4" s="90">
        <v>3.5000000000000003E-2</v>
      </c>
      <c r="N4" s="90"/>
      <c r="O4" s="90"/>
      <c r="P4" s="89"/>
      <c r="Q4" s="89"/>
      <c r="R4" s="90"/>
      <c r="S4" s="90"/>
      <c r="T4" s="90"/>
      <c r="U4" s="77"/>
    </row>
    <row r="5" spans="1:21" ht="36">
      <c r="A5" s="161" t="s">
        <v>34</v>
      </c>
      <c r="B5" s="164" t="s">
        <v>35</v>
      </c>
      <c r="C5" s="165"/>
      <c r="D5" s="166"/>
      <c r="E5" s="68" t="s">
        <v>36</v>
      </c>
      <c r="F5" s="69" t="s">
        <v>3</v>
      </c>
      <c r="G5" s="68" t="s">
        <v>37</v>
      </c>
      <c r="J5" s="89"/>
      <c r="K5" s="90" t="s">
        <v>26</v>
      </c>
      <c r="L5" s="90" t="s">
        <v>38</v>
      </c>
      <c r="M5" s="90">
        <v>0.04</v>
      </c>
      <c r="N5" s="90"/>
      <c r="O5" s="90"/>
      <c r="P5" s="89"/>
      <c r="Q5" s="89"/>
      <c r="R5" s="90"/>
      <c r="S5" s="90"/>
      <c r="T5" s="90"/>
      <c r="U5" s="77"/>
    </row>
    <row r="6" spans="1:21" ht="18">
      <c r="A6" s="162"/>
      <c r="B6" s="145" t="s">
        <v>39</v>
      </c>
      <c r="C6" s="146"/>
      <c r="D6" s="147"/>
      <c r="E6" s="46">
        <v>1374029553.78</v>
      </c>
      <c r="F6" s="71">
        <v>0.19</v>
      </c>
      <c r="G6" s="72">
        <f>+E6</f>
        <v>1374029553.78</v>
      </c>
      <c r="H6" s="46"/>
      <c r="J6" s="91"/>
      <c r="K6" s="90" t="s">
        <v>26</v>
      </c>
      <c r="L6" s="90">
        <v>52439818</v>
      </c>
      <c r="M6" s="90">
        <v>0.06</v>
      </c>
      <c r="N6" s="90"/>
      <c r="O6" s="90"/>
      <c r="P6" s="89"/>
      <c r="Q6" s="89"/>
      <c r="R6" s="90"/>
      <c r="S6" s="90"/>
      <c r="T6" s="90"/>
      <c r="U6" s="77"/>
    </row>
    <row r="7" spans="1:21" ht="18">
      <c r="A7" s="162"/>
      <c r="B7" s="145" t="s">
        <v>41</v>
      </c>
      <c r="C7" s="146"/>
      <c r="D7" s="147"/>
      <c r="E7" s="70">
        <v>0</v>
      </c>
      <c r="F7" s="71">
        <v>0.19</v>
      </c>
      <c r="G7" s="72">
        <f>+E7</f>
        <v>0</v>
      </c>
      <c r="H7" s="46"/>
      <c r="J7" s="91"/>
      <c r="K7" s="90" t="s">
        <v>26</v>
      </c>
      <c r="L7" s="90" t="s">
        <v>42</v>
      </c>
      <c r="M7" s="90">
        <v>0.01</v>
      </c>
      <c r="N7" s="90"/>
      <c r="O7" s="90"/>
      <c r="P7" s="91"/>
      <c r="Q7" s="91"/>
      <c r="R7" s="90"/>
      <c r="S7" s="90"/>
      <c r="T7" s="90"/>
      <c r="U7" s="77"/>
    </row>
    <row r="8" spans="1:21" ht="18">
      <c r="A8" s="162"/>
      <c r="B8" s="145" t="s">
        <v>43</v>
      </c>
      <c r="C8" s="146"/>
      <c r="D8" s="147"/>
      <c r="E8" s="70"/>
      <c r="F8" s="71">
        <v>0</v>
      </c>
      <c r="G8" s="72">
        <f>+E8</f>
        <v>0</v>
      </c>
      <c r="H8" s="46"/>
      <c r="J8" s="91"/>
      <c r="K8" s="90" t="s">
        <v>26</v>
      </c>
      <c r="L8" s="90" t="s">
        <v>44</v>
      </c>
      <c r="M8" s="90">
        <v>0.02</v>
      </c>
      <c r="N8" s="90"/>
      <c r="O8" s="90"/>
      <c r="P8" s="91"/>
      <c r="Q8" s="91"/>
      <c r="R8" s="90"/>
      <c r="S8" s="90"/>
      <c r="T8" s="90"/>
      <c r="U8" s="77"/>
    </row>
    <row r="9" spans="1:21" ht="18">
      <c r="A9" s="162"/>
      <c r="B9" s="145" t="s">
        <v>45</v>
      </c>
      <c r="C9" s="146"/>
      <c r="D9" s="147"/>
      <c r="E9" s="70"/>
      <c r="F9" s="71">
        <v>0</v>
      </c>
      <c r="G9" s="72">
        <f>+E9</f>
        <v>0</v>
      </c>
      <c r="H9" s="46"/>
      <c r="J9" s="91"/>
      <c r="K9" s="90" t="s">
        <v>26</v>
      </c>
      <c r="L9" s="90" t="s">
        <v>46</v>
      </c>
      <c r="M9" s="90">
        <v>0.02</v>
      </c>
      <c r="N9" s="90"/>
      <c r="O9" s="90"/>
      <c r="P9" s="91"/>
      <c r="Q9" s="91"/>
      <c r="R9" s="90"/>
      <c r="S9" s="90"/>
      <c r="T9" s="90"/>
      <c r="U9" s="77"/>
    </row>
    <row r="10" spans="1:21" ht="18">
      <c r="A10" s="162"/>
      <c r="B10" s="156" t="s">
        <v>47</v>
      </c>
      <c r="C10" s="156"/>
      <c r="D10" s="156"/>
      <c r="E10" s="156"/>
      <c r="F10" s="156"/>
      <c r="G10" s="73">
        <f>SUM(G6:G9)</f>
        <v>1374029553.78</v>
      </c>
      <c r="H10" s="46"/>
      <c r="J10" s="91"/>
      <c r="K10" s="90" t="s">
        <v>26</v>
      </c>
      <c r="L10" s="90" t="s">
        <v>48</v>
      </c>
      <c r="M10" s="90">
        <v>3.5000000000000003E-2</v>
      </c>
      <c r="N10" s="90"/>
      <c r="O10" s="90"/>
      <c r="P10" s="91"/>
      <c r="Q10" s="91"/>
      <c r="R10" s="90"/>
      <c r="S10" s="90"/>
      <c r="T10" s="90"/>
      <c r="U10" s="77"/>
    </row>
    <row r="11" spans="1:21" ht="18">
      <c r="A11" s="162"/>
      <c r="B11" s="145" t="s">
        <v>49</v>
      </c>
      <c r="C11" s="146"/>
      <c r="D11" s="147"/>
      <c r="E11" s="74">
        <f>+E6</f>
        <v>1374029553.78</v>
      </c>
      <c r="F11" s="75">
        <f>+F6</f>
        <v>0.19</v>
      </c>
      <c r="G11" s="76">
        <f>+E11*F11</f>
        <v>261065615.2182</v>
      </c>
      <c r="H11" s="46"/>
      <c r="J11" s="91"/>
      <c r="K11" s="90" t="s">
        <v>30</v>
      </c>
      <c r="L11" s="90" t="s">
        <v>50</v>
      </c>
      <c r="M11" s="90">
        <v>0.04</v>
      </c>
      <c r="N11" s="90"/>
      <c r="O11" s="90"/>
      <c r="P11" s="91"/>
      <c r="Q11" s="91"/>
      <c r="R11" s="90"/>
      <c r="S11" s="90"/>
      <c r="T11" s="90"/>
      <c r="U11" s="77"/>
    </row>
    <row r="12" spans="1:21" ht="18">
      <c r="A12" s="162"/>
      <c r="B12" s="145" t="s">
        <v>51</v>
      </c>
      <c r="C12" s="146"/>
      <c r="D12" s="147"/>
      <c r="E12" s="74">
        <f t="shared" ref="E12:F14" si="0">+E7</f>
        <v>0</v>
      </c>
      <c r="F12" s="75">
        <f t="shared" si="0"/>
        <v>0.19</v>
      </c>
      <c r="G12" s="76">
        <f>+E12*F12</f>
        <v>0</v>
      </c>
      <c r="H12" s="46"/>
      <c r="J12" s="91"/>
      <c r="K12" s="90" t="s">
        <v>30</v>
      </c>
      <c r="L12" s="90" t="s">
        <v>52</v>
      </c>
      <c r="M12" s="90">
        <v>3.5000000000000003E-2</v>
      </c>
      <c r="N12" s="90"/>
      <c r="O12" s="90"/>
      <c r="P12" s="91"/>
      <c r="Q12" s="91"/>
      <c r="R12" s="90"/>
      <c r="S12" s="90"/>
      <c r="T12" s="90"/>
      <c r="U12" s="77"/>
    </row>
    <row r="13" spans="1:21" ht="18">
      <c r="A13" s="162"/>
      <c r="B13" s="145" t="s">
        <v>53</v>
      </c>
      <c r="C13" s="146"/>
      <c r="D13" s="147"/>
      <c r="E13" s="74">
        <f t="shared" si="0"/>
        <v>0</v>
      </c>
      <c r="F13" s="75">
        <f t="shared" si="0"/>
        <v>0</v>
      </c>
      <c r="G13" s="76">
        <f>+E13*F13</f>
        <v>0</v>
      </c>
      <c r="H13" s="46"/>
      <c r="J13" s="91"/>
      <c r="K13" s="91"/>
      <c r="L13" s="90" t="s">
        <v>54</v>
      </c>
      <c r="M13" s="92">
        <v>0</v>
      </c>
      <c r="N13" s="90"/>
      <c r="O13" s="90"/>
      <c r="P13" s="91"/>
      <c r="Q13" s="91"/>
      <c r="R13" s="90"/>
      <c r="S13" s="90"/>
      <c r="T13" s="90"/>
    </row>
    <row r="14" spans="1:21" ht="18">
      <c r="A14" s="162"/>
      <c r="B14" s="145" t="s">
        <v>55</v>
      </c>
      <c r="C14" s="146"/>
      <c r="D14" s="147"/>
      <c r="E14" s="74">
        <f t="shared" si="0"/>
        <v>0</v>
      </c>
      <c r="F14" s="75">
        <f t="shared" si="0"/>
        <v>0</v>
      </c>
      <c r="G14" s="76">
        <f>+E14*F14</f>
        <v>0</v>
      </c>
      <c r="H14" s="46"/>
      <c r="J14" s="99"/>
      <c r="K14" s="89" t="s">
        <v>21</v>
      </c>
      <c r="L14" s="90"/>
      <c r="M14" s="92"/>
      <c r="N14" s="90"/>
      <c r="O14" s="90"/>
      <c r="P14" s="90"/>
      <c r="Q14" s="90"/>
      <c r="R14" s="90"/>
      <c r="S14" s="90"/>
      <c r="T14" s="90"/>
    </row>
    <row r="15" spans="1:21" ht="18">
      <c r="A15" s="162"/>
      <c r="B15" s="156" t="s">
        <v>56</v>
      </c>
      <c r="C15" s="156"/>
      <c r="D15" s="156"/>
      <c r="E15" s="156"/>
      <c r="F15" s="156"/>
      <c r="G15" s="73">
        <f>SUM(G11:G14)</f>
        <v>261065615.2182</v>
      </c>
      <c r="H15" s="46"/>
      <c r="J15" s="99"/>
      <c r="K15" s="89" t="s">
        <v>26</v>
      </c>
      <c r="L15" s="90"/>
      <c r="M15" s="92"/>
      <c r="N15" s="90"/>
      <c r="O15" s="90"/>
      <c r="P15" s="90"/>
      <c r="Q15" s="90"/>
      <c r="R15" s="90"/>
      <c r="S15" s="90"/>
      <c r="T15" s="90"/>
    </row>
    <row r="16" spans="1:21" ht="18">
      <c r="A16" s="163"/>
      <c r="B16" s="156" t="s">
        <v>57</v>
      </c>
      <c r="C16" s="156"/>
      <c r="D16" s="156"/>
      <c r="E16" s="156"/>
      <c r="F16" s="156"/>
      <c r="G16" s="73">
        <f>+G10+G15</f>
        <v>1635095168.9981999</v>
      </c>
      <c r="H16" s="102"/>
      <c r="J16" s="99">
        <v>5775376</v>
      </c>
      <c r="K16" s="89"/>
      <c r="L16" s="90"/>
      <c r="M16" s="92"/>
      <c r="N16" s="90"/>
      <c r="O16" s="90"/>
      <c r="P16" s="90"/>
      <c r="Q16" s="90"/>
      <c r="R16" s="90"/>
      <c r="S16" s="90"/>
      <c r="T16" s="90"/>
    </row>
    <row r="17" spans="1:20" ht="18">
      <c r="A17" s="167" t="s">
        <v>58</v>
      </c>
      <c r="B17" s="80" t="s">
        <v>59</v>
      </c>
      <c r="C17" s="81" t="s">
        <v>60</v>
      </c>
      <c r="D17" s="81" t="s">
        <v>61</v>
      </c>
      <c r="E17" s="81" t="s">
        <v>23</v>
      </c>
      <c r="F17" s="80" t="s">
        <v>3</v>
      </c>
      <c r="G17" s="81" t="s">
        <v>62</v>
      </c>
      <c r="H17" s="46"/>
      <c r="J17" s="99">
        <f>+J16/1.19</f>
        <v>4853257.1428571427</v>
      </c>
      <c r="K17" s="91"/>
      <c r="L17" s="90"/>
      <c r="M17" s="92"/>
      <c r="N17" s="90"/>
      <c r="O17" s="90"/>
      <c r="P17" s="90"/>
      <c r="Q17" s="90"/>
      <c r="R17" s="90"/>
      <c r="S17" s="90"/>
      <c r="T17" s="90"/>
    </row>
    <row r="18" spans="1:20" ht="36">
      <c r="A18" s="168"/>
      <c r="B18" s="82" t="s">
        <v>63</v>
      </c>
      <c r="C18" s="83">
        <f>+G10</f>
        <v>1374029553.78</v>
      </c>
      <c r="D18" s="87" t="s">
        <v>21</v>
      </c>
      <c r="E18" s="88" t="s">
        <v>31</v>
      </c>
      <c r="F18" s="85">
        <f>+VLOOKUP(E18,L$2:$M$13,2,0)</f>
        <v>2.5000000000000001E-2</v>
      </c>
      <c r="G18" s="86">
        <f>+C18*F18</f>
        <v>34350738.844499998</v>
      </c>
      <c r="H18" s="46"/>
      <c r="J18" s="99">
        <f>+J17*0.19</f>
        <v>922118.85714285716</v>
      </c>
      <c r="K18" s="109"/>
      <c r="L18" s="90"/>
      <c r="M18" s="92"/>
      <c r="N18" s="90"/>
      <c r="O18" s="90"/>
      <c r="P18" s="90"/>
      <c r="Q18" s="90"/>
      <c r="R18" s="90"/>
      <c r="S18" s="90"/>
      <c r="T18" s="90"/>
    </row>
    <row r="19" spans="1:20" ht="43.5" customHeight="1">
      <c r="A19" s="168"/>
      <c r="B19" s="82" t="s">
        <v>65</v>
      </c>
      <c r="C19" s="83">
        <f>+G11</f>
        <v>261065615.2182</v>
      </c>
      <c r="D19" s="148" t="s">
        <v>66</v>
      </c>
      <c r="E19" s="148"/>
      <c r="F19" s="66">
        <v>0.15</v>
      </c>
      <c r="G19" s="84">
        <f>+C19*F19</f>
        <v>39159842.282729998</v>
      </c>
      <c r="H19" s="46"/>
      <c r="J19" s="102">
        <f>+J17+J18</f>
        <v>5775376</v>
      </c>
      <c r="K19" s="110"/>
      <c r="L19" s="111"/>
      <c r="M19" s="111"/>
    </row>
    <row r="20" spans="1:20" ht="42.75">
      <c r="A20" s="168"/>
      <c r="B20" s="93" t="s">
        <v>59</v>
      </c>
      <c r="C20" s="94" t="s">
        <v>67</v>
      </c>
      <c r="D20" s="149" t="s">
        <v>68</v>
      </c>
      <c r="E20" s="150"/>
      <c r="F20" s="93" t="s">
        <v>3</v>
      </c>
      <c r="G20" s="94" t="s">
        <v>62</v>
      </c>
      <c r="H20" s="67" t="s">
        <v>69</v>
      </c>
      <c r="I20" s="51">
        <f>+VLOOKUP(D21,'Tarifas validar '!A$5:G425,7,0)</f>
        <v>0.84799999999999998</v>
      </c>
      <c r="J20" s="52" t="s">
        <v>70</v>
      </c>
      <c r="K20" s="51">
        <f>+VLOOKUP(D21,'Tarifas validar '!A$5:Z425,8,0)</f>
        <v>8.48</v>
      </c>
    </row>
    <row r="21" spans="1:20" ht="20.25" customHeight="1">
      <c r="A21" s="168"/>
      <c r="B21" s="157" t="s">
        <v>71</v>
      </c>
      <c r="C21" s="159">
        <f>+G10</f>
        <v>1374029553.78</v>
      </c>
      <c r="D21" s="151">
        <v>4651</v>
      </c>
      <c r="E21" s="152"/>
      <c r="F21" s="55">
        <f>+VLOOKUP(D21,'Tarifas validar '!A$5:C425,3,0)</f>
        <v>8</v>
      </c>
      <c r="G21" s="143">
        <f>+(C21*F21)/1000</f>
        <v>10992236.43024</v>
      </c>
      <c r="H21" s="174">
        <f>+I20*C21%</f>
        <v>11651770.616054399</v>
      </c>
      <c r="I21" s="174"/>
      <c r="J21" s="135">
        <f>+(K20*C21)/1000</f>
        <v>11651770.616054399</v>
      </c>
      <c r="K21" s="135"/>
    </row>
    <row r="22" spans="1:20" ht="63.75" customHeight="1">
      <c r="A22" s="168"/>
      <c r="B22" s="158"/>
      <c r="C22" s="160"/>
      <c r="D22" s="133" t="str">
        <f>+VLOOKUP(D21,'Tarifas validar '!A$5:C425,2,0)</f>
        <v>Comercio al por mayor de computadores, equipo periférico y de programas de informática</v>
      </c>
      <c r="E22" s="134"/>
      <c r="F22" s="56" t="s">
        <v>72</v>
      </c>
      <c r="G22" s="144"/>
      <c r="H22" s="174"/>
      <c r="I22" s="174"/>
      <c r="J22" s="135"/>
      <c r="K22" s="135"/>
    </row>
    <row r="23" spans="1:20" ht="29.25" customHeight="1">
      <c r="A23" s="169"/>
      <c r="B23" s="53" t="s">
        <v>16</v>
      </c>
      <c r="C23" s="54">
        <f>+G21</f>
        <v>10992236.43024</v>
      </c>
      <c r="D23" s="54"/>
      <c r="E23" s="50"/>
      <c r="F23" s="57">
        <v>0.06</v>
      </c>
      <c r="G23" s="58">
        <f>+C23*F23</f>
        <v>659534.18581439997</v>
      </c>
      <c r="H23" s="174"/>
      <c r="I23" s="174"/>
      <c r="J23" s="135"/>
      <c r="K23" s="135"/>
    </row>
    <row r="24" spans="1:20" ht="38.25" customHeight="1" thickBot="1">
      <c r="A24" s="59"/>
      <c r="B24" s="170" t="s">
        <v>73</v>
      </c>
      <c r="C24" s="170"/>
      <c r="D24" s="170"/>
      <c r="E24" s="170"/>
      <c r="F24" s="170"/>
      <c r="G24" s="60">
        <f>+G18+G19+G21+G23</f>
        <v>85162351.743284389</v>
      </c>
      <c r="H24" s="46"/>
      <c r="J24" s="46"/>
    </row>
    <row r="25" spans="1:20" ht="20.25">
      <c r="A25" s="61"/>
      <c r="B25" s="61"/>
      <c r="C25" s="61"/>
      <c r="D25" s="61"/>
      <c r="E25" s="61"/>
      <c r="F25" s="61"/>
      <c r="G25" s="62"/>
      <c r="H25" s="46"/>
      <c r="J25" s="46"/>
    </row>
    <row r="26" spans="1:20" ht="28.5" customHeight="1" thickBot="1">
      <c r="A26" s="130" t="s">
        <v>74</v>
      </c>
      <c r="B26" s="131"/>
      <c r="C26" s="131"/>
      <c r="D26" s="131"/>
      <c r="E26" s="131"/>
      <c r="F26" s="132"/>
      <c r="G26" s="64">
        <v>0</v>
      </c>
      <c r="H26" s="46"/>
      <c r="J26" s="46"/>
      <c r="L26" s="45">
        <f>2734256*0.5/100</f>
        <v>13671.28</v>
      </c>
    </row>
    <row r="27" spans="1:20" ht="20.25">
      <c r="A27" s="61"/>
      <c r="B27" s="61"/>
      <c r="C27" s="61"/>
      <c r="D27" s="61"/>
      <c r="E27" s="61"/>
      <c r="F27" s="61"/>
      <c r="G27" s="62"/>
      <c r="H27" s="46"/>
      <c r="J27" s="46">
        <f>2439993*0.636/100</f>
        <v>15518.35548</v>
      </c>
      <c r="L27" s="113">
        <f>+L26+H21</f>
        <v>11665441.896054398</v>
      </c>
    </row>
    <row r="28" spans="1:20" ht="53.25" customHeight="1" thickBot="1">
      <c r="A28" s="179" t="s">
        <v>75</v>
      </c>
      <c r="B28" s="180"/>
      <c r="C28" s="180"/>
      <c r="D28" s="180"/>
      <c r="E28" s="180"/>
      <c r="F28" s="181"/>
      <c r="G28" s="63">
        <f>+G16-G24-G26</f>
        <v>1549932817.2549155</v>
      </c>
      <c r="H28" s="46"/>
      <c r="J28" s="46"/>
    </row>
    <row r="29" spans="1:20">
      <c r="H29" s="46"/>
      <c r="J29" s="46"/>
    </row>
    <row r="30" spans="1:20">
      <c r="H30" s="46"/>
      <c r="J30" s="46"/>
      <c r="K30" s="46"/>
    </row>
    <row r="31" spans="1:20">
      <c r="H31" s="48"/>
      <c r="J31" s="46"/>
    </row>
    <row r="32" spans="1:20">
      <c r="H32" s="46"/>
      <c r="J32" s="46"/>
      <c r="K32" s="46"/>
    </row>
    <row r="33" spans="8:11">
      <c r="H33" s="49"/>
      <c r="J33" s="49"/>
      <c r="K33" s="49"/>
    </row>
  </sheetData>
  <mergeCells count="30">
    <mergeCell ref="B13:D13"/>
    <mergeCell ref="B14:D14"/>
    <mergeCell ref="B1:G1"/>
    <mergeCell ref="B2:G2"/>
    <mergeCell ref="B3:G3"/>
    <mergeCell ref="B4:G4"/>
    <mergeCell ref="B5:D5"/>
    <mergeCell ref="B16:F16"/>
    <mergeCell ref="A17:A23"/>
    <mergeCell ref="D19:E19"/>
    <mergeCell ref="D20:E20"/>
    <mergeCell ref="B21:B22"/>
    <mergeCell ref="C21:C22"/>
    <mergeCell ref="D21:E21"/>
    <mergeCell ref="A5:A16"/>
    <mergeCell ref="B15:F15"/>
    <mergeCell ref="B6:D6"/>
    <mergeCell ref="B7:D7"/>
    <mergeCell ref="B8:D8"/>
    <mergeCell ref="B9:D9"/>
    <mergeCell ref="B10:F10"/>
    <mergeCell ref="B11:D11"/>
    <mergeCell ref="B12:D12"/>
    <mergeCell ref="A28:F28"/>
    <mergeCell ref="G21:G22"/>
    <mergeCell ref="H21:I23"/>
    <mergeCell ref="J21:K23"/>
    <mergeCell ref="D22:E22"/>
    <mergeCell ref="B24:F24"/>
    <mergeCell ref="A26:F26"/>
  </mergeCells>
  <dataValidations count="3">
    <dataValidation type="list" allowBlank="1" showInputMessage="1" showErrorMessage="1" sqref="E18" xr:uid="{FFC35728-C724-4392-809D-6A376E0EA98F}">
      <formula1>INDIRECT($D$18)</formula1>
    </dataValidation>
    <dataValidation type="list" allowBlank="1" showInputMessage="1" showErrorMessage="1" sqref="F6:F9" xr:uid="{D017FABF-CB96-4ACA-BB6A-99BFE0E0AEDB}">
      <formula1>"0%,5%,19%"</formula1>
    </dataValidation>
    <dataValidation type="list" allowBlank="1" showInputMessage="1" showErrorMessage="1" sqref="F19" xr:uid="{ABD0E97D-589B-4074-B4C3-D4915D202DBF}">
      <formula1>"15%,0%"</formula1>
    </dataValidation>
  </dataValidations>
  <pageMargins left="0.70866141732283472" right="0.70866141732283472" top="0.74803149606299213" bottom="0.74803149606299213" header="0.31496062992125984" footer="0.31496062992125984"/>
  <pageSetup scale="48" orientation="landscape" r:id="rId1"/>
  <tableParts count="2">
    <tablePart r:id="rId2"/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A7112B8-BBDC-4171-A6E5-AF651243FAE6}">
          <x14:formula1>
            <xm:f>Hoja3!$B$3:$B$6</xm:f>
          </x14:formula1>
          <xm:sqref>D18</xm:sqref>
        </x14:dataValidation>
      </x14:dataValidations>
    </ext>
  </extLst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84A287-5568-4838-8AED-62BD9701FCD1}">
  <sheetPr>
    <pageSetUpPr fitToPage="1"/>
  </sheetPr>
  <dimension ref="A1:U33"/>
  <sheetViews>
    <sheetView topLeftCell="C1" zoomScale="70" zoomScaleNormal="70" zoomScaleSheetLayoutView="85" workbookViewId="0">
      <selection activeCell="H27" sqref="H27"/>
    </sheetView>
  </sheetViews>
  <sheetFormatPr defaultColWidth="10.7109375" defaultRowHeight="15"/>
  <cols>
    <col min="1" max="1" width="32.28515625" style="44" customWidth="1"/>
    <col min="2" max="2" width="29.5703125" style="44" customWidth="1"/>
    <col min="3" max="3" width="27.7109375" style="44" bestFit="1" customWidth="1"/>
    <col min="4" max="4" width="23.28515625" style="44" customWidth="1"/>
    <col min="5" max="5" width="39" style="44" customWidth="1"/>
    <col min="6" max="6" width="18.42578125" style="44" customWidth="1"/>
    <col min="7" max="7" width="27.7109375" style="47" bestFit="1" customWidth="1"/>
    <col min="8" max="8" width="20.5703125" style="44" customWidth="1"/>
    <col min="9" max="9" width="9" style="44" customWidth="1"/>
    <col min="10" max="10" width="20.28515625" style="44" bestFit="1" customWidth="1"/>
    <col min="11" max="11" width="16.28515625" style="44" bestFit="1" customWidth="1"/>
    <col min="12" max="12" width="25.140625" style="45" bestFit="1" customWidth="1"/>
    <col min="13" max="13" width="13.28515625" style="65" bestFit="1" customWidth="1"/>
    <col min="14" max="15" width="10.7109375" style="45"/>
    <col min="16" max="17" width="18.7109375" style="45" customWidth="1"/>
    <col min="18" max="18" width="24.5703125" style="45" bestFit="1" customWidth="1"/>
    <col min="19" max="19" width="41.5703125" style="45" customWidth="1"/>
    <col min="20" max="20" width="38.85546875" style="45" bestFit="1" customWidth="1"/>
    <col min="21" max="16384" width="10.7109375" style="45"/>
  </cols>
  <sheetData>
    <row r="1" spans="1:21" ht="24" customHeight="1">
      <c r="A1" s="78" t="s">
        <v>19</v>
      </c>
      <c r="B1" s="136" t="s">
        <v>545</v>
      </c>
      <c r="C1" s="137"/>
      <c r="D1" s="137"/>
      <c r="E1" s="137"/>
      <c r="F1" s="137"/>
      <c r="G1" s="138"/>
      <c r="J1" s="89" t="s">
        <v>21</v>
      </c>
      <c r="K1" s="90" t="s">
        <v>22</v>
      </c>
      <c r="L1" s="90" t="s">
        <v>23</v>
      </c>
      <c r="M1" s="90" t="s">
        <v>24</v>
      </c>
      <c r="N1" s="90"/>
      <c r="O1" s="90"/>
      <c r="P1" s="90"/>
      <c r="Q1" s="90"/>
      <c r="R1" s="89"/>
      <c r="S1" s="89"/>
      <c r="T1" s="90"/>
      <c r="U1" s="77"/>
    </row>
    <row r="2" spans="1:21" ht="24" customHeight="1">
      <c r="A2" s="79" t="s">
        <v>25</v>
      </c>
      <c r="B2" s="139">
        <v>900604590</v>
      </c>
      <c r="C2" s="140"/>
      <c r="D2" s="140"/>
      <c r="E2" s="140"/>
      <c r="F2" s="140"/>
      <c r="G2" s="141"/>
      <c r="J2" s="89" t="s">
        <v>26</v>
      </c>
      <c r="K2" s="90" t="s">
        <v>21</v>
      </c>
      <c r="L2" s="90" t="s">
        <v>27</v>
      </c>
      <c r="M2" s="90">
        <v>1.4999999999999999E-2</v>
      </c>
      <c r="N2" s="90"/>
      <c r="O2" s="90"/>
      <c r="P2" s="89"/>
      <c r="Q2" s="89"/>
      <c r="R2" s="90"/>
      <c r="S2" s="90"/>
      <c r="T2" s="90"/>
      <c r="U2" s="77"/>
    </row>
    <row r="3" spans="1:21" ht="24" customHeight="1">
      <c r="A3" s="79" t="s">
        <v>28</v>
      </c>
      <c r="B3" s="139" t="s">
        <v>546</v>
      </c>
      <c r="C3" s="140"/>
      <c r="D3" s="140"/>
      <c r="E3" s="140"/>
      <c r="F3" s="140"/>
      <c r="G3" s="141"/>
      <c r="J3" s="89" t="s">
        <v>30</v>
      </c>
      <c r="K3" s="90" t="s">
        <v>21</v>
      </c>
      <c r="L3" s="90" t="s">
        <v>31</v>
      </c>
      <c r="M3" s="90">
        <v>2.5000000000000001E-2</v>
      </c>
      <c r="N3" s="90"/>
      <c r="O3" s="90"/>
      <c r="P3" s="89"/>
      <c r="Q3" s="89"/>
      <c r="R3" s="90"/>
      <c r="S3" s="90"/>
      <c r="T3" s="90"/>
      <c r="U3" s="77"/>
    </row>
    <row r="4" spans="1:21" ht="24" customHeight="1">
      <c r="A4" s="79" t="s">
        <v>32</v>
      </c>
      <c r="B4" s="142">
        <v>45355</v>
      </c>
      <c r="C4" s="140"/>
      <c r="D4" s="140"/>
      <c r="E4" s="140"/>
      <c r="F4" s="140"/>
      <c r="G4" s="141"/>
      <c r="J4" s="89"/>
      <c r="K4" s="90" t="s">
        <v>21</v>
      </c>
      <c r="L4" s="90" t="s">
        <v>33</v>
      </c>
      <c r="M4" s="90">
        <v>3.5000000000000003E-2</v>
      </c>
      <c r="N4" s="90"/>
      <c r="O4" s="90"/>
      <c r="P4" s="89"/>
      <c r="Q4" s="89"/>
      <c r="R4" s="90"/>
      <c r="S4" s="90"/>
      <c r="T4" s="90"/>
      <c r="U4" s="77"/>
    </row>
    <row r="5" spans="1:21" ht="36">
      <c r="A5" s="161" t="s">
        <v>34</v>
      </c>
      <c r="B5" s="164" t="s">
        <v>35</v>
      </c>
      <c r="C5" s="165"/>
      <c r="D5" s="166"/>
      <c r="E5" s="68" t="s">
        <v>36</v>
      </c>
      <c r="F5" s="69" t="s">
        <v>3</v>
      </c>
      <c r="G5" s="68" t="s">
        <v>37</v>
      </c>
      <c r="J5" s="89"/>
      <c r="K5" s="90" t="s">
        <v>26</v>
      </c>
      <c r="L5" s="90" t="s">
        <v>38</v>
      </c>
      <c r="M5" s="90">
        <v>0.04</v>
      </c>
      <c r="N5" s="90"/>
      <c r="O5" s="90"/>
      <c r="P5" s="89"/>
      <c r="Q5" s="89"/>
      <c r="R5" s="90"/>
      <c r="S5" s="90"/>
      <c r="T5" s="90"/>
      <c r="U5" s="77"/>
    </row>
    <row r="6" spans="1:21" ht="18">
      <c r="A6" s="162"/>
      <c r="B6" s="145" t="s">
        <v>39</v>
      </c>
      <c r="C6" s="146"/>
      <c r="D6" s="147"/>
      <c r="E6" s="46">
        <v>4853257.1399999997</v>
      </c>
      <c r="F6" s="71">
        <v>0.19</v>
      </c>
      <c r="G6" s="72">
        <f>+E6</f>
        <v>4853257.1399999997</v>
      </c>
      <c r="H6" s="46"/>
      <c r="J6" s="91"/>
      <c r="K6" s="90" t="s">
        <v>26</v>
      </c>
      <c r="L6" s="90">
        <v>52439818</v>
      </c>
      <c r="M6" s="90">
        <v>0.06</v>
      </c>
      <c r="N6" s="90"/>
      <c r="O6" s="90"/>
      <c r="P6" s="89"/>
      <c r="Q6" s="89"/>
      <c r="R6" s="90"/>
      <c r="S6" s="90"/>
      <c r="T6" s="90"/>
      <c r="U6" s="77"/>
    </row>
    <row r="7" spans="1:21" ht="18">
      <c r="A7" s="162"/>
      <c r="B7" s="145" t="s">
        <v>41</v>
      </c>
      <c r="C7" s="146"/>
      <c r="D7" s="147"/>
      <c r="E7" s="70">
        <v>0</v>
      </c>
      <c r="F7" s="71">
        <v>0.19</v>
      </c>
      <c r="G7" s="72">
        <f>+E7</f>
        <v>0</v>
      </c>
      <c r="H7" s="46"/>
      <c r="J7" s="91"/>
      <c r="K7" s="90" t="s">
        <v>26</v>
      </c>
      <c r="L7" s="90" t="s">
        <v>42</v>
      </c>
      <c r="M7" s="90">
        <v>0.01</v>
      </c>
      <c r="N7" s="90"/>
      <c r="O7" s="90"/>
      <c r="P7" s="91"/>
      <c r="Q7" s="91"/>
      <c r="R7" s="90"/>
      <c r="S7" s="90"/>
      <c r="T7" s="90"/>
      <c r="U7" s="77"/>
    </row>
    <row r="8" spans="1:21" ht="18">
      <c r="A8" s="162"/>
      <c r="B8" s="145" t="s">
        <v>43</v>
      </c>
      <c r="C8" s="146"/>
      <c r="D8" s="147"/>
      <c r="E8" s="70"/>
      <c r="F8" s="71">
        <v>0</v>
      </c>
      <c r="G8" s="72">
        <f>+E8</f>
        <v>0</v>
      </c>
      <c r="H8" s="46"/>
      <c r="J8" s="91"/>
      <c r="K8" s="90" t="s">
        <v>26</v>
      </c>
      <c r="L8" s="90" t="s">
        <v>44</v>
      </c>
      <c r="M8" s="90">
        <v>0.02</v>
      </c>
      <c r="N8" s="90"/>
      <c r="O8" s="90"/>
      <c r="P8" s="91"/>
      <c r="Q8" s="91"/>
      <c r="R8" s="90"/>
      <c r="S8" s="90"/>
      <c r="T8" s="90"/>
      <c r="U8" s="77"/>
    </row>
    <row r="9" spans="1:21" ht="18">
      <c r="A9" s="162"/>
      <c r="B9" s="145" t="s">
        <v>45</v>
      </c>
      <c r="C9" s="146"/>
      <c r="D9" s="147"/>
      <c r="E9" s="70"/>
      <c r="F9" s="71">
        <v>0</v>
      </c>
      <c r="G9" s="72">
        <f>+E9</f>
        <v>0</v>
      </c>
      <c r="H9" s="46"/>
      <c r="J9" s="91"/>
      <c r="K9" s="90" t="s">
        <v>26</v>
      </c>
      <c r="L9" s="90" t="s">
        <v>46</v>
      </c>
      <c r="M9" s="90">
        <v>0.02</v>
      </c>
      <c r="N9" s="90"/>
      <c r="O9" s="90"/>
      <c r="P9" s="91"/>
      <c r="Q9" s="91"/>
      <c r="R9" s="90"/>
      <c r="S9" s="90"/>
      <c r="T9" s="90"/>
      <c r="U9" s="77"/>
    </row>
    <row r="10" spans="1:21" ht="18">
      <c r="A10" s="162"/>
      <c r="B10" s="156" t="s">
        <v>47</v>
      </c>
      <c r="C10" s="156"/>
      <c r="D10" s="156"/>
      <c r="E10" s="156"/>
      <c r="F10" s="156"/>
      <c r="G10" s="73">
        <f>SUM(G6:G9)</f>
        <v>4853257.1399999997</v>
      </c>
      <c r="H10" s="46"/>
      <c r="J10" s="91"/>
      <c r="K10" s="90" t="s">
        <v>26</v>
      </c>
      <c r="L10" s="90" t="s">
        <v>48</v>
      </c>
      <c r="M10" s="90">
        <v>3.5000000000000003E-2</v>
      </c>
      <c r="N10" s="90"/>
      <c r="O10" s="90"/>
      <c r="P10" s="91"/>
      <c r="Q10" s="91"/>
      <c r="R10" s="90"/>
      <c r="S10" s="90"/>
      <c r="T10" s="90"/>
      <c r="U10" s="77"/>
    </row>
    <row r="11" spans="1:21" ht="18">
      <c r="A11" s="162"/>
      <c r="B11" s="145" t="s">
        <v>49</v>
      </c>
      <c r="C11" s="146"/>
      <c r="D11" s="147"/>
      <c r="E11" s="74">
        <f>+E6</f>
        <v>4853257.1399999997</v>
      </c>
      <c r="F11" s="75">
        <f>+F6</f>
        <v>0.19</v>
      </c>
      <c r="G11" s="76">
        <f>+E11*F11</f>
        <v>922118.85659999994</v>
      </c>
      <c r="H11" s="46"/>
      <c r="J11" s="91"/>
      <c r="K11" s="90" t="s">
        <v>30</v>
      </c>
      <c r="L11" s="90" t="s">
        <v>50</v>
      </c>
      <c r="M11" s="90">
        <v>0.04</v>
      </c>
      <c r="N11" s="90"/>
      <c r="O11" s="90"/>
      <c r="P11" s="91"/>
      <c r="Q11" s="91"/>
      <c r="R11" s="90"/>
      <c r="S11" s="90"/>
      <c r="T11" s="90"/>
      <c r="U11" s="77"/>
    </row>
    <row r="12" spans="1:21" ht="18">
      <c r="A12" s="162"/>
      <c r="B12" s="145" t="s">
        <v>51</v>
      </c>
      <c r="C12" s="146"/>
      <c r="D12" s="147"/>
      <c r="E12" s="74">
        <f t="shared" ref="E12:F14" si="0">+E7</f>
        <v>0</v>
      </c>
      <c r="F12" s="75">
        <f t="shared" si="0"/>
        <v>0.19</v>
      </c>
      <c r="G12" s="76">
        <f>+E12*F12</f>
        <v>0</v>
      </c>
      <c r="H12" s="46"/>
      <c r="J12" s="91"/>
      <c r="K12" s="90" t="s">
        <v>30</v>
      </c>
      <c r="L12" s="90" t="s">
        <v>52</v>
      </c>
      <c r="M12" s="90">
        <v>3.5000000000000003E-2</v>
      </c>
      <c r="N12" s="90"/>
      <c r="O12" s="90"/>
      <c r="P12" s="91"/>
      <c r="Q12" s="91"/>
      <c r="R12" s="90"/>
      <c r="S12" s="90"/>
      <c r="T12" s="90"/>
      <c r="U12" s="77"/>
    </row>
    <row r="13" spans="1:21" ht="18">
      <c r="A13" s="162"/>
      <c r="B13" s="145" t="s">
        <v>53</v>
      </c>
      <c r="C13" s="146"/>
      <c r="D13" s="147"/>
      <c r="E13" s="74">
        <f t="shared" si="0"/>
        <v>0</v>
      </c>
      <c r="F13" s="75">
        <f t="shared" si="0"/>
        <v>0</v>
      </c>
      <c r="G13" s="76">
        <f>+E13*F13</f>
        <v>0</v>
      </c>
      <c r="H13" s="46"/>
      <c r="J13" s="91"/>
      <c r="K13" s="91"/>
      <c r="L13" s="90" t="s">
        <v>54</v>
      </c>
      <c r="M13" s="92">
        <v>0</v>
      </c>
      <c r="N13" s="90"/>
      <c r="O13" s="90"/>
      <c r="P13" s="91"/>
      <c r="Q13" s="91"/>
      <c r="R13" s="90"/>
      <c r="S13" s="90"/>
      <c r="T13" s="90"/>
    </row>
    <row r="14" spans="1:21" ht="18">
      <c r="A14" s="162"/>
      <c r="B14" s="145" t="s">
        <v>55</v>
      </c>
      <c r="C14" s="146"/>
      <c r="D14" s="147"/>
      <c r="E14" s="74">
        <f t="shared" si="0"/>
        <v>0</v>
      </c>
      <c r="F14" s="75">
        <f t="shared" si="0"/>
        <v>0</v>
      </c>
      <c r="G14" s="76">
        <f>+E14*F14</f>
        <v>0</v>
      </c>
      <c r="H14" s="46"/>
      <c r="J14" s="99"/>
      <c r="K14" s="89" t="s">
        <v>21</v>
      </c>
      <c r="L14" s="90"/>
      <c r="M14" s="92"/>
      <c r="N14" s="90"/>
      <c r="O14" s="90"/>
      <c r="P14" s="90"/>
      <c r="Q14" s="90"/>
      <c r="R14" s="90"/>
      <c r="S14" s="90"/>
      <c r="T14" s="90"/>
    </row>
    <row r="15" spans="1:21" ht="18">
      <c r="A15" s="162"/>
      <c r="B15" s="156" t="s">
        <v>56</v>
      </c>
      <c r="C15" s="156"/>
      <c r="D15" s="156"/>
      <c r="E15" s="156"/>
      <c r="F15" s="156"/>
      <c r="G15" s="73">
        <f>SUM(G11:G14)</f>
        <v>922118.85659999994</v>
      </c>
      <c r="H15" s="46"/>
      <c r="J15" s="99"/>
      <c r="K15" s="89" t="s">
        <v>26</v>
      </c>
      <c r="L15" s="90"/>
      <c r="M15" s="92"/>
      <c r="N15" s="90"/>
      <c r="O15" s="90"/>
      <c r="P15" s="90"/>
      <c r="Q15" s="90"/>
      <c r="R15" s="90"/>
      <c r="S15" s="90"/>
      <c r="T15" s="90"/>
    </row>
    <row r="16" spans="1:21" ht="18">
      <c r="A16" s="163"/>
      <c r="B16" s="156" t="s">
        <v>57</v>
      </c>
      <c r="C16" s="156"/>
      <c r="D16" s="156"/>
      <c r="E16" s="156"/>
      <c r="F16" s="156"/>
      <c r="G16" s="73">
        <f>+G10+G15</f>
        <v>5775375.9965999993</v>
      </c>
      <c r="H16" s="102"/>
      <c r="J16" s="99">
        <v>5775376</v>
      </c>
      <c r="K16" s="89"/>
      <c r="L16" s="90"/>
      <c r="M16" s="92"/>
      <c r="N16" s="90"/>
      <c r="O16" s="90"/>
      <c r="P16" s="90"/>
      <c r="Q16" s="90"/>
      <c r="R16" s="90"/>
      <c r="S16" s="90"/>
      <c r="T16" s="90"/>
    </row>
    <row r="17" spans="1:20" ht="18">
      <c r="A17" s="167" t="s">
        <v>58</v>
      </c>
      <c r="B17" s="80" t="s">
        <v>59</v>
      </c>
      <c r="C17" s="81" t="s">
        <v>60</v>
      </c>
      <c r="D17" s="81" t="s">
        <v>61</v>
      </c>
      <c r="E17" s="81" t="s">
        <v>23</v>
      </c>
      <c r="F17" s="80" t="s">
        <v>3</v>
      </c>
      <c r="G17" s="81" t="s">
        <v>62</v>
      </c>
      <c r="H17" s="46"/>
      <c r="J17" s="99">
        <f>+J16/1.19</f>
        <v>4853257.1428571427</v>
      </c>
      <c r="K17" s="91"/>
      <c r="L17" s="90"/>
      <c r="M17" s="92"/>
      <c r="N17" s="90"/>
      <c r="O17" s="90"/>
      <c r="P17" s="90"/>
      <c r="Q17" s="90"/>
      <c r="R17" s="90"/>
      <c r="S17" s="90"/>
      <c r="T17" s="90"/>
    </row>
    <row r="18" spans="1:20" ht="36">
      <c r="A18" s="168"/>
      <c r="B18" s="82" t="s">
        <v>63</v>
      </c>
      <c r="C18" s="83">
        <f>+G10</f>
        <v>4853257.1399999997</v>
      </c>
      <c r="D18" s="87" t="s">
        <v>21</v>
      </c>
      <c r="E18" s="88" t="s">
        <v>31</v>
      </c>
      <c r="F18" s="85">
        <f>+VLOOKUP(E18,L$2:$M$13,2,0)</f>
        <v>2.5000000000000001E-2</v>
      </c>
      <c r="G18" s="86">
        <f>+C18*F18</f>
        <v>121331.42849999999</v>
      </c>
      <c r="H18" s="46"/>
      <c r="J18" s="99">
        <f>+J17*0.19</f>
        <v>922118.85714285716</v>
      </c>
      <c r="K18" s="109"/>
      <c r="L18" s="90"/>
      <c r="M18" s="92"/>
      <c r="N18" s="90"/>
      <c r="O18" s="90"/>
      <c r="P18" s="90"/>
      <c r="Q18" s="90"/>
      <c r="R18" s="90"/>
      <c r="S18" s="90"/>
      <c r="T18" s="90"/>
    </row>
    <row r="19" spans="1:20" ht="43.5" customHeight="1">
      <c r="A19" s="168"/>
      <c r="B19" s="82" t="s">
        <v>65</v>
      </c>
      <c r="C19" s="83">
        <f>+G11</f>
        <v>922118.85659999994</v>
      </c>
      <c r="D19" s="148" t="s">
        <v>66</v>
      </c>
      <c r="E19" s="148"/>
      <c r="F19" s="66">
        <v>0.15</v>
      </c>
      <c r="G19" s="84">
        <f>+C19*F19</f>
        <v>138317.82848999999</v>
      </c>
      <c r="H19" s="46"/>
      <c r="J19" s="102">
        <f>+J17+J18</f>
        <v>5775376</v>
      </c>
      <c r="K19" s="110"/>
      <c r="L19" s="111"/>
      <c r="M19" s="111"/>
    </row>
    <row r="20" spans="1:20" ht="42.75">
      <c r="A20" s="168"/>
      <c r="B20" s="93" t="s">
        <v>59</v>
      </c>
      <c r="C20" s="94" t="s">
        <v>67</v>
      </c>
      <c r="D20" s="149" t="s">
        <v>68</v>
      </c>
      <c r="E20" s="150"/>
      <c r="F20" s="93" t="s">
        <v>3</v>
      </c>
      <c r="G20" s="94" t="s">
        <v>62</v>
      </c>
      <c r="H20" s="67" t="s">
        <v>69</v>
      </c>
      <c r="I20" s="51">
        <f>+VLOOKUP(D21,'Tarifas validar '!A$5:G425,7,0)</f>
        <v>0.84799999999999998</v>
      </c>
      <c r="J20" s="52" t="s">
        <v>70</v>
      </c>
      <c r="K20" s="51">
        <f>+VLOOKUP(D21,'Tarifas validar '!A$5:Z425,8,0)</f>
        <v>8.48</v>
      </c>
    </row>
    <row r="21" spans="1:20" ht="20.25" customHeight="1">
      <c r="A21" s="168"/>
      <c r="B21" s="157" t="s">
        <v>71</v>
      </c>
      <c r="C21" s="159">
        <f>+G10</f>
        <v>4853257.1399999997</v>
      </c>
      <c r="D21" s="151">
        <v>4651</v>
      </c>
      <c r="E21" s="152"/>
      <c r="F21" s="55">
        <f>+VLOOKUP(D21,'Tarifas validar '!A$5:C425,3,0)</f>
        <v>8</v>
      </c>
      <c r="G21" s="143">
        <f>+(C21*F21)/1000</f>
        <v>38826.057119999998</v>
      </c>
      <c r="H21" s="174">
        <f>+I20*C21%</f>
        <v>41155.620547199993</v>
      </c>
      <c r="I21" s="174"/>
      <c r="J21" s="135">
        <f>+(K20*C21)/1000</f>
        <v>41155.6205472</v>
      </c>
      <c r="K21" s="135"/>
    </row>
    <row r="22" spans="1:20" ht="63.75" customHeight="1">
      <c r="A22" s="168"/>
      <c r="B22" s="158"/>
      <c r="C22" s="160"/>
      <c r="D22" s="133" t="str">
        <f>+VLOOKUP(D21,'Tarifas validar '!A$5:C425,2,0)</f>
        <v>Comercio al por mayor de computadores, equipo periférico y de programas de informática</v>
      </c>
      <c r="E22" s="134"/>
      <c r="F22" s="56" t="s">
        <v>72</v>
      </c>
      <c r="G22" s="144"/>
      <c r="H22" s="174"/>
      <c r="I22" s="174"/>
      <c r="J22" s="135"/>
      <c r="K22" s="135"/>
    </row>
    <row r="23" spans="1:20" ht="29.25" customHeight="1">
      <c r="A23" s="169"/>
      <c r="B23" s="53" t="s">
        <v>16</v>
      </c>
      <c r="C23" s="54">
        <f>+G21</f>
        <v>38826.057119999998</v>
      </c>
      <c r="D23" s="54"/>
      <c r="E23" s="50"/>
      <c r="F23" s="57">
        <v>0.06</v>
      </c>
      <c r="G23" s="58">
        <f>+C23*F23</f>
        <v>2329.5634271999998</v>
      </c>
      <c r="H23" s="174"/>
      <c r="I23" s="174"/>
      <c r="J23" s="135"/>
      <c r="K23" s="135"/>
    </row>
    <row r="24" spans="1:20" ht="38.25" customHeight="1" thickBot="1">
      <c r="A24" s="59"/>
      <c r="B24" s="170" t="s">
        <v>73</v>
      </c>
      <c r="C24" s="170"/>
      <c r="D24" s="170"/>
      <c r="E24" s="170"/>
      <c r="F24" s="170"/>
      <c r="G24" s="60">
        <f>+G18+G19+G21+G23</f>
        <v>300804.87753719999</v>
      </c>
      <c r="H24" s="46"/>
      <c r="J24" s="46"/>
    </row>
    <row r="25" spans="1:20" ht="20.25">
      <c r="A25" s="61"/>
      <c r="B25" s="61"/>
      <c r="C25" s="61"/>
      <c r="D25" s="61"/>
      <c r="E25" s="61"/>
      <c r="F25" s="61"/>
      <c r="G25" s="62"/>
      <c r="H25" s="46"/>
      <c r="J25" s="46"/>
    </row>
    <row r="26" spans="1:20" ht="28.5" customHeight="1" thickBot="1">
      <c r="A26" s="130" t="s">
        <v>74</v>
      </c>
      <c r="B26" s="131"/>
      <c r="C26" s="131"/>
      <c r="D26" s="131"/>
      <c r="E26" s="131"/>
      <c r="F26" s="132"/>
      <c r="G26" s="64">
        <v>0</v>
      </c>
      <c r="H26" s="46"/>
      <c r="J26" s="46"/>
      <c r="L26" s="45">
        <f>2734256*0.5/100</f>
        <v>13671.28</v>
      </c>
    </row>
    <row r="27" spans="1:20" ht="20.25">
      <c r="A27" s="61"/>
      <c r="B27" s="61"/>
      <c r="C27" s="61"/>
      <c r="D27" s="61"/>
      <c r="E27" s="61"/>
      <c r="F27" s="61"/>
      <c r="G27" s="62"/>
      <c r="H27" s="46"/>
      <c r="J27" s="46">
        <f>2439993*0.636/100</f>
        <v>15518.35548</v>
      </c>
      <c r="L27" s="113">
        <f>+L26+H21</f>
        <v>54826.900547199992</v>
      </c>
    </row>
    <row r="28" spans="1:20" ht="53.25" customHeight="1" thickBot="1">
      <c r="A28" s="179" t="s">
        <v>75</v>
      </c>
      <c r="B28" s="180"/>
      <c r="C28" s="180"/>
      <c r="D28" s="180"/>
      <c r="E28" s="180"/>
      <c r="F28" s="181"/>
      <c r="G28" s="63">
        <f>+G16-G24-G26</f>
        <v>5474571.119062799</v>
      </c>
      <c r="H28" s="46"/>
      <c r="J28" s="46"/>
    </row>
    <row r="29" spans="1:20">
      <c r="H29" s="46"/>
      <c r="J29" s="46"/>
    </row>
    <row r="30" spans="1:20">
      <c r="H30" s="46"/>
      <c r="J30" s="46"/>
      <c r="K30" s="46"/>
    </row>
    <row r="31" spans="1:20">
      <c r="H31" s="48"/>
      <c r="J31" s="46"/>
    </row>
    <row r="32" spans="1:20">
      <c r="H32" s="46"/>
      <c r="J32" s="46"/>
      <c r="K32" s="46"/>
    </row>
    <row r="33" spans="8:11">
      <c r="H33" s="49"/>
      <c r="J33" s="49"/>
      <c r="K33" s="49"/>
    </row>
  </sheetData>
  <mergeCells count="30">
    <mergeCell ref="B13:D13"/>
    <mergeCell ref="B14:D14"/>
    <mergeCell ref="B1:G1"/>
    <mergeCell ref="B2:G2"/>
    <mergeCell ref="B3:G3"/>
    <mergeCell ref="B4:G4"/>
    <mergeCell ref="B5:D5"/>
    <mergeCell ref="B16:F16"/>
    <mergeCell ref="A17:A23"/>
    <mergeCell ref="D19:E19"/>
    <mergeCell ref="D20:E20"/>
    <mergeCell ref="B21:B22"/>
    <mergeCell ref="C21:C22"/>
    <mergeCell ref="D21:E21"/>
    <mergeCell ref="A5:A16"/>
    <mergeCell ref="B15:F15"/>
    <mergeCell ref="B6:D6"/>
    <mergeCell ref="B7:D7"/>
    <mergeCell ref="B8:D8"/>
    <mergeCell ref="B9:D9"/>
    <mergeCell ref="B10:F10"/>
    <mergeCell ref="B11:D11"/>
    <mergeCell ref="B12:D12"/>
    <mergeCell ref="A28:F28"/>
    <mergeCell ref="G21:G22"/>
    <mergeCell ref="H21:I23"/>
    <mergeCell ref="J21:K23"/>
    <mergeCell ref="D22:E22"/>
    <mergeCell ref="B24:F24"/>
    <mergeCell ref="A26:F26"/>
  </mergeCells>
  <dataValidations count="3">
    <dataValidation type="list" allowBlank="1" showInputMessage="1" showErrorMessage="1" sqref="F19" xr:uid="{3E53515C-54A4-43A2-93DC-BF042753DD6F}">
      <formula1>"15%,0%"</formula1>
    </dataValidation>
    <dataValidation type="list" allowBlank="1" showInputMessage="1" showErrorMessage="1" sqref="F6:F9" xr:uid="{67CD8533-901E-4A4F-83F8-77A9615A4B38}">
      <formula1>"0%,5%,19%"</formula1>
    </dataValidation>
    <dataValidation type="list" allowBlank="1" showInputMessage="1" showErrorMessage="1" sqref="E18" xr:uid="{F259E366-EECC-4BEB-9F52-207C27F656EF}">
      <formula1>INDIRECT($D$18)</formula1>
    </dataValidation>
  </dataValidations>
  <pageMargins left="0.70866141732283472" right="0.70866141732283472" top="0.74803149606299213" bottom="0.74803149606299213" header="0.31496062992125984" footer="0.31496062992125984"/>
  <pageSetup scale="48" orientation="landscape" r:id="rId1"/>
  <tableParts count="2">
    <tablePart r:id="rId2"/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1659656-0100-448B-8C0A-D83E43B515A5}">
          <x14:formula1>
            <xm:f>Hoja3!$B$3:$B$6</xm:f>
          </x14:formula1>
          <xm:sqref>D18</xm:sqref>
        </x14:dataValidation>
      </x14:dataValidations>
    </ext>
  </extLst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D10EB9-7D5F-41DE-9C97-27F59A997F24}">
  <sheetPr>
    <pageSetUpPr fitToPage="1"/>
  </sheetPr>
  <dimension ref="A1:U33"/>
  <sheetViews>
    <sheetView topLeftCell="D1" zoomScale="70" zoomScaleNormal="70" zoomScaleSheetLayoutView="85" workbookViewId="0">
      <selection activeCell="J20" sqref="J20"/>
    </sheetView>
  </sheetViews>
  <sheetFormatPr defaultColWidth="10.7109375" defaultRowHeight="15"/>
  <cols>
    <col min="1" max="1" width="32.28515625" style="44" customWidth="1"/>
    <col min="2" max="2" width="29.5703125" style="44" customWidth="1"/>
    <col min="3" max="3" width="27.7109375" style="44" bestFit="1" customWidth="1"/>
    <col min="4" max="4" width="23.28515625" style="44" customWidth="1"/>
    <col min="5" max="5" width="39" style="44" customWidth="1"/>
    <col min="6" max="6" width="18.42578125" style="44" customWidth="1"/>
    <col min="7" max="7" width="27.7109375" style="47" bestFit="1" customWidth="1"/>
    <col min="8" max="8" width="20.5703125" style="44" customWidth="1"/>
    <col min="9" max="9" width="9" style="44" customWidth="1"/>
    <col min="10" max="10" width="24.140625" style="100" customWidth="1"/>
    <col min="11" max="11" width="22" style="100" bestFit="1" customWidth="1"/>
    <col min="12" max="12" width="25.140625" style="77" bestFit="1" customWidth="1"/>
    <col min="13" max="13" width="13.28515625" style="103" bestFit="1" customWidth="1"/>
    <col min="14" max="15" width="10.7109375" style="77"/>
    <col min="16" max="16" width="18.7109375" style="77" customWidth="1"/>
    <col min="17" max="17" width="18.7109375" style="45" customWidth="1"/>
    <col min="18" max="18" width="24.5703125" style="45" bestFit="1" customWidth="1"/>
    <col min="19" max="19" width="41.5703125" style="45" customWidth="1"/>
    <col min="20" max="20" width="38.85546875" style="45" bestFit="1" customWidth="1"/>
    <col min="21" max="16384" width="10.7109375" style="45"/>
  </cols>
  <sheetData>
    <row r="1" spans="1:21" ht="24" customHeight="1">
      <c r="A1" s="78" t="s">
        <v>19</v>
      </c>
      <c r="B1" s="136" t="s">
        <v>545</v>
      </c>
      <c r="C1" s="137"/>
      <c r="D1" s="137"/>
      <c r="E1" s="137"/>
      <c r="F1" s="137"/>
      <c r="G1" s="138"/>
      <c r="J1" s="100" t="s">
        <v>21</v>
      </c>
      <c r="K1" s="77" t="s">
        <v>22</v>
      </c>
      <c r="L1" s="77" t="s">
        <v>23</v>
      </c>
      <c r="M1" s="77" t="s">
        <v>24</v>
      </c>
      <c r="Q1" s="90"/>
      <c r="R1" s="89"/>
      <c r="S1" s="89"/>
      <c r="T1" s="90"/>
      <c r="U1" s="77"/>
    </row>
    <row r="2" spans="1:21" ht="24" customHeight="1">
      <c r="A2" s="79" t="s">
        <v>25</v>
      </c>
      <c r="B2" s="139">
        <v>900604590</v>
      </c>
      <c r="C2" s="140"/>
      <c r="D2" s="140"/>
      <c r="E2" s="140"/>
      <c r="F2" s="140"/>
      <c r="G2" s="141"/>
      <c r="J2" s="100" t="s">
        <v>26</v>
      </c>
      <c r="K2" s="77" t="s">
        <v>21</v>
      </c>
      <c r="L2" s="77" t="s">
        <v>27</v>
      </c>
      <c r="M2" s="77">
        <v>1.4999999999999999E-2</v>
      </c>
      <c r="P2" s="100"/>
      <c r="Q2" s="89"/>
      <c r="R2" s="90"/>
      <c r="S2" s="90"/>
      <c r="T2" s="90"/>
      <c r="U2" s="77"/>
    </row>
    <row r="3" spans="1:21" ht="24" customHeight="1">
      <c r="A3" s="79" t="s">
        <v>28</v>
      </c>
      <c r="B3" s="139" t="s">
        <v>546</v>
      </c>
      <c r="C3" s="140"/>
      <c r="D3" s="140"/>
      <c r="E3" s="140"/>
      <c r="F3" s="140"/>
      <c r="G3" s="141"/>
      <c r="J3" s="100" t="s">
        <v>30</v>
      </c>
      <c r="K3" s="77" t="s">
        <v>21</v>
      </c>
      <c r="L3" s="77" t="s">
        <v>31</v>
      </c>
      <c r="M3" s="77">
        <v>2.5000000000000001E-2</v>
      </c>
      <c r="P3" s="100"/>
      <c r="Q3" s="89"/>
      <c r="R3" s="90"/>
      <c r="S3" s="90"/>
      <c r="T3" s="90"/>
      <c r="U3" s="77"/>
    </row>
    <row r="4" spans="1:21" ht="24" customHeight="1">
      <c r="A4" s="79" t="s">
        <v>32</v>
      </c>
      <c r="B4" s="142">
        <v>45355</v>
      </c>
      <c r="C4" s="140"/>
      <c r="D4" s="140"/>
      <c r="E4" s="140"/>
      <c r="F4" s="140"/>
      <c r="G4" s="141"/>
      <c r="K4" s="77" t="s">
        <v>21</v>
      </c>
      <c r="L4" s="77" t="s">
        <v>33</v>
      </c>
      <c r="M4" s="77">
        <v>3.5000000000000003E-2</v>
      </c>
      <c r="P4" s="100"/>
      <c r="Q4" s="89"/>
      <c r="R4" s="90"/>
      <c r="S4" s="90"/>
      <c r="T4" s="90"/>
      <c r="U4" s="77"/>
    </row>
    <row r="5" spans="1:21" ht="36">
      <c r="A5" s="161" t="s">
        <v>34</v>
      </c>
      <c r="B5" s="164" t="s">
        <v>35</v>
      </c>
      <c r="C5" s="165"/>
      <c r="D5" s="166"/>
      <c r="E5" s="68" t="s">
        <v>36</v>
      </c>
      <c r="F5" s="69" t="s">
        <v>3</v>
      </c>
      <c r="G5" s="68" t="s">
        <v>37</v>
      </c>
      <c r="K5" s="77" t="s">
        <v>26</v>
      </c>
      <c r="L5" s="77" t="s">
        <v>38</v>
      </c>
      <c r="M5" s="77">
        <v>0.04</v>
      </c>
      <c r="P5" s="100"/>
      <c r="Q5" s="89"/>
      <c r="R5" s="90"/>
      <c r="S5" s="90"/>
      <c r="T5" s="90"/>
      <c r="U5" s="77"/>
    </row>
    <row r="6" spans="1:21" ht="18">
      <c r="A6" s="162"/>
      <c r="B6" s="145" t="s">
        <v>39</v>
      </c>
      <c r="C6" s="146"/>
      <c r="D6" s="147"/>
      <c r="E6" s="46">
        <v>1369176296.6400001</v>
      </c>
      <c r="F6" s="71">
        <v>0.19</v>
      </c>
      <c r="G6" s="72">
        <f>+E6</f>
        <v>1369176296.6400001</v>
      </c>
      <c r="H6" s="46"/>
      <c r="J6" s="99"/>
      <c r="K6" s="77" t="s">
        <v>26</v>
      </c>
      <c r="L6" s="77">
        <v>52439818</v>
      </c>
      <c r="M6" s="77">
        <v>0.06</v>
      </c>
      <c r="P6" s="100"/>
      <c r="Q6" s="89"/>
      <c r="R6" s="90"/>
      <c r="S6" s="90"/>
      <c r="T6" s="90"/>
      <c r="U6" s="77"/>
    </row>
    <row r="7" spans="1:21" ht="18">
      <c r="A7" s="162"/>
      <c r="B7" s="145" t="s">
        <v>41</v>
      </c>
      <c r="C7" s="146"/>
      <c r="D7" s="147"/>
      <c r="E7" s="70">
        <v>0</v>
      </c>
      <c r="F7" s="71">
        <v>0.19</v>
      </c>
      <c r="G7" s="72">
        <f>+E7</f>
        <v>0</v>
      </c>
      <c r="H7" s="46"/>
      <c r="J7" s="99"/>
      <c r="K7" s="77" t="s">
        <v>26</v>
      </c>
      <c r="L7" s="77" t="s">
        <v>42</v>
      </c>
      <c r="M7" s="77">
        <v>0.01</v>
      </c>
      <c r="P7" s="99"/>
      <c r="Q7" s="91"/>
      <c r="R7" s="90"/>
      <c r="S7" s="90"/>
      <c r="T7" s="90"/>
      <c r="U7" s="77"/>
    </row>
    <row r="8" spans="1:21" ht="18">
      <c r="A8" s="162"/>
      <c r="B8" s="145" t="s">
        <v>43</v>
      </c>
      <c r="C8" s="146"/>
      <c r="D8" s="147"/>
      <c r="E8" s="70"/>
      <c r="F8" s="71">
        <v>0</v>
      </c>
      <c r="G8" s="72">
        <f>+E8</f>
        <v>0</v>
      </c>
      <c r="H8" s="46"/>
      <c r="J8" s="99"/>
      <c r="K8" s="77" t="s">
        <v>26</v>
      </c>
      <c r="L8" s="77" t="s">
        <v>44</v>
      </c>
      <c r="M8" s="77">
        <v>0.02</v>
      </c>
      <c r="P8" s="99"/>
      <c r="Q8" s="91"/>
      <c r="R8" s="90"/>
      <c r="S8" s="90"/>
      <c r="T8" s="90"/>
      <c r="U8" s="77"/>
    </row>
    <row r="9" spans="1:21" ht="18">
      <c r="A9" s="162"/>
      <c r="B9" s="145" t="s">
        <v>45</v>
      </c>
      <c r="C9" s="146"/>
      <c r="D9" s="147"/>
      <c r="E9" s="70"/>
      <c r="F9" s="71">
        <v>0</v>
      </c>
      <c r="G9" s="72">
        <f>+E9</f>
        <v>0</v>
      </c>
      <c r="H9" s="46"/>
      <c r="J9" s="99"/>
      <c r="K9" s="77" t="s">
        <v>26</v>
      </c>
      <c r="L9" s="77" t="s">
        <v>46</v>
      </c>
      <c r="M9" s="77">
        <v>0.02</v>
      </c>
      <c r="P9" s="99"/>
      <c r="Q9" s="91"/>
      <c r="R9" s="90"/>
      <c r="S9" s="90"/>
      <c r="T9" s="90"/>
      <c r="U9" s="77"/>
    </row>
    <row r="10" spans="1:21" ht="18">
      <c r="A10" s="162"/>
      <c r="B10" s="156" t="s">
        <v>47</v>
      </c>
      <c r="C10" s="156"/>
      <c r="D10" s="156"/>
      <c r="E10" s="156"/>
      <c r="F10" s="156"/>
      <c r="G10" s="73">
        <f>SUM(G6:G9)</f>
        <v>1369176296.6400001</v>
      </c>
      <c r="H10" s="46"/>
      <c r="J10" s="99"/>
      <c r="K10" s="77" t="s">
        <v>26</v>
      </c>
      <c r="L10" s="77" t="s">
        <v>48</v>
      </c>
      <c r="M10" s="77">
        <v>3.5000000000000003E-2</v>
      </c>
      <c r="P10" s="99"/>
      <c r="Q10" s="91"/>
      <c r="R10" s="90"/>
      <c r="S10" s="90"/>
      <c r="T10" s="90"/>
      <c r="U10" s="77"/>
    </row>
    <row r="11" spans="1:21" ht="18">
      <c r="A11" s="162"/>
      <c r="B11" s="145" t="s">
        <v>49</v>
      </c>
      <c r="C11" s="146"/>
      <c r="D11" s="147"/>
      <c r="E11" s="74">
        <f>+E6</f>
        <v>1369176296.6400001</v>
      </c>
      <c r="F11" s="75">
        <f>+F6</f>
        <v>0.19</v>
      </c>
      <c r="G11" s="76">
        <f>+E11*F11</f>
        <v>260143496.36160001</v>
      </c>
      <c r="H11" s="46"/>
      <c r="J11" s="99"/>
      <c r="K11" s="77" t="s">
        <v>30</v>
      </c>
      <c r="L11" s="77" t="s">
        <v>50</v>
      </c>
      <c r="M11" s="77">
        <v>0.04</v>
      </c>
      <c r="P11" s="99"/>
      <c r="Q11" s="91"/>
      <c r="R11" s="90"/>
      <c r="S11" s="90"/>
      <c r="T11" s="90"/>
      <c r="U11" s="77"/>
    </row>
    <row r="12" spans="1:21" ht="18">
      <c r="A12" s="162"/>
      <c r="B12" s="145" t="s">
        <v>51</v>
      </c>
      <c r="C12" s="146"/>
      <c r="D12" s="147"/>
      <c r="E12" s="74">
        <f t="shared" ref="E12:F14" si="0">+E7</f>
        <v>0</v>
      </c>
      <c r="F12" s="75">
        <f t="shared" si="0"/>
        <v>0.19</v>
      </c>
      <c r="G12" s="76">
        <f>+E12*F12</f>
        <v>0</v>
      </c>
      <c r="H12" s="46"/>
      <c r="J12" s="99"/>
      <c r="K12" s="77" t="s">
        <v>30</v>
      </c>
      <c r="L12" s="77" t="s">
        <v>52</v>
      </c>
      <c r="M12" s="77">
        <v>3.5000000000000003E-2</v>
      </c>
      <c r="P12" s="99"/>
      <c r="Q12" s="91"/>
      <c r="R12" s="90"/>
      <c r="S12" s="90"/>
      <c r="T12" s="90"/>
      <c r="U12" s="77"/>
    </row>
    <row r="13" spans="1:21" ht="18">
      <c r="A13" s="162"/>
      <c r="B13" s="145" t="s">
        <v>53</v>
      </c>
      <c r="C13" s="146"/>
      <c r="D13" s="147"/>
      <c r="E13" s="74">
        <f t="shared" si="0"/>
        <v>0</v>
      </c>
      <c r="F13" s="75">
        <f t="shared" si="0"/>
        <v>0</v>
      </c>
      <c r="G13" s="76">
        <f>+E13*F13</f>
        <v>0</v>
      </c>
      <c r="H13" s="46"/>
      <c r="J13" s="99"/>
      <c r="K13" s="99"/>
      <c r="L13" s="77" t="s">
        <v>54</v>
      </c>
      <c r="M13" s="101">
        <v>0</v>
      </c>
      <c r="P13" s="99"/>
      <c r="Q13" s="91"/>
      <c r="R13" s="90"/>
      <c r="S13" s="90"/>
      <c r="T13" s="90"/>
    </row>
    <row r="14" spans="1:21" ht="18">
      <c r="A14" s="162"/>
      <c r="B14" s="145" t="s">
        <v>55</v>
      </c>
      <c r="C14" s="146"/>
      <c r="D14" s="147"/>
      <c r="E14" s="74">
        <f t="shared" si="0"/>
        <v>0</v>
      </c>
      <c r="F14" s="75">
        <f t="shared" si="0"/>
        <v>0</v>
      </c>
      <c r="G14" s="76">
        <f>+E14*F14</f>
        <v>0</v>
      </c>
      <c r="H14" s="46"/>
      <c r="J14" s="99"/>
      <c r="K14" s="100" t="s">
        <v>21</v>
      </c>
      <c r="M14" s="101"/>
      <c r="Q14" s="90"/>
      <c r="R14" s="90"/>
      <c r="S14" s="90"/>
      <c r="T14" s="90"/>
    </row>
    <row r="15" spans="1:21" ht="18">
      <c r="A15" s="162"/>
      <c r="B15" s="156" t="s">
        <v>56</v>
      </c>
      <c r="C15" s="156"/>
      <c r="D15" s="156"/>
      <c r="E15" s="156"/>
      <c r="F15" s="156"/>
      <c r="G15" s="73">
        <f>SUM(G11:G14)</f>
        <v>260143496.36160001</v>
      </c>
      <c r="H15" s="46"/>
      <c r="J15" s="99"/>
      <c r="K15" s="100" t="s">
        <v>26</v>
      </c>
      <c r="M15" s="101"/>
      <c r="Q15" s="90"/>
      <c r="R15" s="90"/>
      <c r="S15" s="90"/>
      <c r="T15" s="90"/>
    </row>
    <row r="16" spans="1:21" ht="18">
      <c r="A16" s="163"/>
      <c r="B16" s="156" t="s">
        <v>57</v>
      </c>
      <c r="C16" s="156"/>
      <c r="D16" s="156"/>
      <c r="E16" s="156"/>
      <c r="F16" s="156"/>
      <c r="G16" s="73">
        <f>+G10+G15</f>
        <v>1629319793.0016</v>
      </c>
      <c r="H16" s="102"/>
      <c r="J16" s="99">
        <v>1629319793</v>
      </c>
      <c r="M16" s="101"/>
      <c r="Q16" s="90"/>
      <c r="R16" s="90"/>
      <c r="S16" s="90"/>
      <c r="T16" s="90"/>
    </row>
    <row r="17" spans="1:20" ht="18">
      <c r="A17" s="167" t="s">
        <v>58</v>
      </c>
      <c r="B17" s="80" t="s">
        <v>59</v>
      </c>
      <c r="C17" s="81" t="s">
        <v>60</v>
      </c>
      <c r="D17" s="81" t="s">
        <v>61</v>
      </c>
      <c r="E17" s="81" t="s">
        <v>23</v>
      </c>
      <c r="F17" s="80" t="s">
        <v>3</v>
      </c>
      <c r="G17" s="81" t="s">
        <v>62</v>
      </c>
      <c r="H17" s="46"/>
      <c r="J17" s="99">
        <f>+J16/1.19</f>
        <v>1369176296.6386554</v>
      </c>
      <c r="K17" s="99">
        <f>+J17+'PYP COMPRA COMP (1)'!J17</f>
        <v>1374029553.7815125</v>
      </c>
      <c r="M17" s="101"/>
      <c r="Q17" s="90"/>
      <c r="R17" s="90"/>
      <c r="S17" s="90"/>
      <c r="T17" s="90"/>
    </row>
    <row r="18" spans="1:20" ht="36">
      <c r="A18" s="168"/>
      <c r="B18" s="82" t="s">
        <v>63</v>
      </c>
      <c r="C18" s="83">
        <f>+G10</f>
        <v>1369176296.6400001</v>
      </c>
      <c r="D18" s="87" t="s">
        <v>21</v>
      </c>
      <c r="E18" s="88" t="s">
        <v>31</v>
      </c>
      <c r="F18" s="85">
        <f>+VLOOKUP(E18,L$2:$M$13,2,0)</f>
        <v>2.5000000000000001E-2</v>
      </c>
      <c r="G18" s="86">
        <f>+C18*F18</f>
        <v>34229407.416000001</v>
      </c>
      <c r="H18" s="46"/>
      <c r="J18" s="99">
        <f>+J17*0.19</f>
        <v>260143496.36134455</v>
      </c>
      <c r="K18" s="109">
        <f>+J18+'PYP COMPRA COMP (1)'!J18</f>
        <v>261065615.21848741</v>
      </c>
      <c r="M18" s="101"/>
      <c r="Q18" s="90"/>
      <c r="R18" s="90"/>
      <c r="S18" s="90"/>
      <c r="T18" s="90"/>
    </row>
    <row r="19" spans="1:20" ht="43.5" customHeight="1">
      <c r="A19" s="168"/>
      <c r="B19" s="82" t="s">
        <v>65</v>
      </c>
      <c r="C19" s="83">
        <f>+G11</f>
        <v>260143496.36160001</v>
      </c>
      <c r="D19" s="148" t="s">
        <v>66</v>
      </c>
      <c r="E19" s="148"/>
      <c r="F19" s="66">
        <v>0.15</v>
      </c>
      <c r="G19" s="84">
        <f>+C19*F19</f>
        <v>39021524.454240002</v>
      </c>
      <c r="H19" s="46"/>
      <c r="J19" s="102">
        <f>+J17+J18</f>
        <v>1629319793</v>
      </c>
      <c r="K19" s="110">
        <f>+J19+'PYP COMPRA COMP (1)'!J19</f>
        <v>1635095169</v>
      </c>
      <c r="L19" s="107"/>
      <c r="M19" s="107"/>
    </row>
    <row r="20" spans="1:20" ht="42.75">
      <c r="A20" s="168"/>
      <c r="B20" s="93" t="s">
        <v>59</v>
      </c>
      <c r="C20" s="94" t="s">
        <v>67</v>
      </c>
      <c r="D20" s="149" t="s">
        <v>68</v>
      </c>
      <c r="E20" s="150"/>
      <c r="F20" s="93" t="s">
        <v>3</v>
      </c>
      <c r="G20" s="94" t="s">
        <v>62</v>
      </c>
      <c r="H20" s="67" t="s">
        <v>69</v>
      </c>
      <c r="I20" s="51">
        <f>+VLOOKUP(D21,'Tarifas validar '!A$5:G425,7,0)</f>
        <v>0.84799999999999998</v>
      </c>
      <c r="J20" s="104" t="s">
        <v>70</v>
      </c>
      <c r="K20" s="105">
        <f>+VLOOKUP(D21,'Tarifas validar '!A$5:Z425,8,0)</f>
        <v>8.48</v>
      </c>
    </row>
    <row r="21" spans="1:20" ht="20.25" customHeight="1">
      <c r="A21" s="168"/>
      <c r="B21" s="157" t="s">
        <v>71</v>
      </c>
      <c r="C21" s="159">
        <f>+G10</f>
        <v>1369176296.6400001</v>
      </c>
      <c r="D21" s="151">
        <v>4651</v>
      </c>
      <c r="E21" s="152"/>
      <c r="F21" s="55">
        <f>+VLOOKUP(D21,'Tarifas validar '!A$5:C425,3,0)</f>
        <v>8</v>
      </c>
      <c r="G21" s="143">
        <f>+(C21*F21)/1000</f>
        <v>10953410.373120001</v>
      </c>
      <c r="H21" s="174">
        <f>+I20*C21%</f>
        <v>11610614.995507201</v>
      </c>
      <c r="I21" s="174"/>
      <c r="J21" s="184">
        <f>+(K20*C21)/1000</f>
        <v>11610614.995507203</v>
      </c>
      <c r="K21" s="184"/>
    </row>
    <row r="22" spans="1:20" ht="63.75" customHeight="1">
      <c r="A22" s="168"/>
      <c r="B22" s="158"/>
      <c r="C22" s="160"/>
      <c r="D22" s="133" t="str">
        <f>+VLOOKUP(D21,'Tarifas validar '!A$5:C425,2,0)</f>
        <v>Comercio al por mayor de computadores, equipo periférico y de programas de informática</v>
      </c>
      <c r="E22" s="134"/>
      <c r="F22" s="56" t="s">
        <v>72</v>
      </c>
      <c r="G22" s="144"/>
      <c r="H22" s="174"/>
      <c r="I22" s="174"/>
      <c r="J22" s="184"/>
      <c r="K22" s="184"/>
    </row>
    <row r="23" spans="1:20" ht="29.25" customHeight="1">
      <c r="A23" s="169"/>
      <c r="B23" s="53" t="s">
        <v>16</v>
      </c>
      <c r="C23" s="54">
        <f>+G21</f>
        <v>10953410.373120001</v>
      </c>
      <c r="D23" s="54"/>
      <c r="E23" s="50"/>
      <c r="F23" s="57">
        <v>0.06</v>
      </c>
      <c r="G23" s="58">
        <f>+C23*F23</f>
        <v>657204.62238720001</v>
      </c>
      <c r="H23" s="174"/>
      <c r="I23" s="174"/>
      <c r="J23" s="184"/>
      <c r="K23" s="184"/>
    </row>
    <row r="24" spans="1:20" ht="38.25" customHeight="1" thickBot="1">
      <c r="A24" s="59"/>
      <c r="B24" s="170" t="s">
        <v>73</v>
      </c>
      <c r="C24" s="170"/>
      <c r="D24" s="170"/>
      <c r="E24" s="170"/>
      <c r="F24" s="170"/>
      <c r="G24" s="60">
        <f>+G18+G19+G21+G23</f>
        <v>84861546.865747198</v>
      </c>
      <c r="H24" s="46"/>
      <c r="J24" s="102"/>
    </row>
    <row r="25" spans="1:20" ht="20.25">
      <c r="A25" s="61"/>
      <c r="B25" s="61"/>
      <c r="C25" s="61"/>
      <c r="D25" s="61"/>
      <c r="E25" s="61"/>
      <c r="F25" s="61"/>
      <c r="G25" s="62"/>
      <c r="H25" s="46"/>
      <c r="J25" s="102"/>
    </row>
    <row r="26" spans="1:20" ht="28.5" customHeight="1" thickBot="1">
      <c r="A26" s="130" t="s">
        <v>74</v>
      </c>
      <c r="B26" s="131"/>
      <c r="C26" s="131"/>
      <c r="D26" s="131"/>
      <c r="E26" s="131"/>
      <c r="F26" s="132"/>
      <c r="G26" s="64">
        <v>0</v>
      </c>
      <c r="H26" s="46"/>
      <c r="J26" s="102"/>
      <c r="L26" s="77">
        <f>2734256*0.5/100</f>
        <v>13671.28</v>
      </c>
    </row>
    <row r="27" spans="1:20" ht="20.25">
      <c r="A27" s="61"/>
      <c r="B27" s="61"/>
      <c r="C27" s="61"/>
      <c r="D27" s="61"/>
      <c r="E27" s="61"/>
      <c r="F27" s="61"/>
      <c r="G27" s="62"/>
      <c r="H27" s="46"/>
      <c r="J27" s="102">
        <f>2439993*0.636/100</f>
        <v>15518.35548</v>
      </c>
      <c r="L27" s="116">
        <f>+L26+H21</f>
        <v>11624286.275507201</v>
      </c>
    </row>
    <row r="28" spans="1:20" ht="53.25" customHeight="1" thickBot="1">
      <c r="A28" s="179" t="s">
        <v>75</v>
      </c>
      <c r="B28" s="180"/>
      <c r="C28" s="180"/>
      <c r="D28" s="180"/>
      <c r="E28" s="180"/>
      <c r="F28" s="181"/>
      <c r="G28" s="63">
        <f>+G16-G24-G26</f>
        <v>1544458246.1358528</v>
      </c>
      <c r="H28" s="46"/>
      <c r="J28" s="102"/>
    </row>
    <row r="29" spans="1:20">
      <c r="H29" s="46"/>
      <c r="J29" s="102"/>
    </row>
    <row r="30" spans="1:20">
      <c r="H30" s="46"/>
      <c r="J30" s="102"/>
      <c r="K30" s="102"/>
    </row>
    <row r="31" spans="1:20">
      <c r="H31" s="48"/>
      <c r="J31" s="102"/>
    </row>
    <row r="32" spans="1:20">
      <c r="H32" s="46"/>
      <c r="J32" s="102"/>
      <c r="K32" s="102"/>
    </row>
    <row r="33" spans="8:11">
      <c r="H33" s="49"/>
      <c r="J33" s="109"/>
      <c r="K33" s="109"/>
    </row>
  </sheetData>
  <mergeCells count="30">
    <mergeCell ref="B13:D13"/>
    <mergeCell ref="B14:D14"/>
    <mergeCell ref="B1:G1"/>
    <mergeCell ref="B2:G2"/>
    <mergeCell ref="B3:G3"/>
    <mergeCell ref="B4:G4"/>
    <mergeCell ref="B5:D5"/>
    <mergeCell ref="B16:F16"/>
    <mergeCell ref="A17:A23"/>
    <mergeCell ref="D19:E19"/>
    <mergeCell ref="D20:E20"/>
    <mergeCell ref="B21:B22"/>
    <mergeCell ref="C21:C22"/>
    <mergeCell ref="D21:E21"/>
    <mergeCell ref="A5:A16"/>
    <mergeCell ref="B15:F15"/>
    <mergeCell ref="B6:D6"/>
    <mergeCell ref="B7:D7"/>
    <mergeCell ref="B8:D8"/>
    <mergeCell ref="B9:D9"/>
    <mergeCell ref="B10:F10"/>
    <mergeCell ref="B11:D11"/>
    <mergeCell ref="B12:D12"/>
    <mergeCell ref="A28:F28"/>
    <mergeCell ref="G21:G22"/>
    <mergeCell ref="H21:I23"/>
    <mergeCell ref="J21:K23"/>
    <mergeCell ref="D22:E22"/>
    <mergeCell ref="B24:F24"/>
    <mergeCell ref="A26:F26"/>
  </mergeCells>
  <dataValidations count="3">
    <dataValidation type="list" allowBlank="1" showInputMessage="1" showErrorMessage="1" sqref="E18" xr:uid="{C8381CAC-F74C-4922-BF91-84607BE54C1F}">
      <formula1>INDIRECT($D$18)</formula1>
    </dataValidation>
    <dataValidation type="list" allowBlank="1" showInputMessage="1" showErrorMessage="1" sqref="F6:F9" xr:uid="{7818C469-23B6-49E4-A2D1-3FB8C468DA2B}">
      <formula1>"0%,5%,19%"</formula1>
    </dataValidation>
    <dataValidation type="list" allowBlank="1" showInputMessage="1" showErrorMessage="1" sqref="F19" xr:uid="{9F3C023D-8FEF-44E6-B672-59678FB6488C}">
      <formula1>"15%,0%"</formula1>
    </dataValidation>
  </dataValidations>
  <pageMargins left="0.70866141732283472" right="0.70866141732283472" top="0.74803149606299213" bottom="0.74803149606299213" header="0.31496062992125984" footer="0.31496062992125984"/>
  <pageSetup scale="48" orientation="landscape" r:id="rId1"/>
  <tableParts count="2">
    <tablePart r:id="rId2"/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807F5A2-F884-47D6-9A75-9FE497419A9A}">
          <x14:formula1>
            <xm:f>Hoja3!$B$3:$B$6</xm:f>
          </x14:formula1>
          <xm:sqref>D18</xm:sqref>
        </x14:dataValidation>
      </x14:dataValidations>
    </ext>
  </extLst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066169-C3AD-40C6-A574-F2B73A746371}">
  <sheetPr>
    <pageSetUpPr fitToPage="1"/>
  </sheetPr>
  <dimension ref="A1:U33"/>
  <sheetViews>
    <sheetView topLeftCell="D1" zoomScale="70" zoomScaleNormal="70" zoomScaleSheetLayoutView="85" workbookViewId="0">
      <selection activeCell="E7" sqref="E7"/>
    </sheetView>
  </sheetViews>
  <sheetFormatPr defaultColWidth="10.7109375" defaultRowHeight="15"/>
  <cols>
    <col min="1" max="1" width="32.28515625" style="44" customWidth="1"/>
    <col min="2" max="2" width="29.5703125" style="44" customWidth="1"/>
    <col min="3" max="3" width="27.7109375" style="44" bestFit="1" customWidth="1"/>
    <col min="4" max="4" width="23.28515625" style="44" customWidth="1"/>
    <col min="5" max="5" width="39" style="44" customWidth="1"/>
    <col min="6" max="6" width="18.42578125" style="44" customWidth="1"/>
    <col min="7" max="7" width="27.7109375" style="47" bestFit="1" customWidth="1"/>
    <col min="8" max="8" width="20.5703125" style="44" customWidth="1"/>
    <col min="9" max="9" width="9" style="44" customWidth="1"/>
    <col min="10" max="10" width="24.140625" style="100" customWidth="1"/>
    <col min="11" max="11" width="22" style="100" bestFit="1" customWidth="1"/>
    <col min="12" max="12" width="25.140625" style="77" bestFit="1" customWidth="1"/>
    <col min="13" max="13" width="13.28515625" style="103" bestFit="1" customWidth="1"/>
    <col min="14" max="15" width="10.7109375" style="77"/>
    <col min="16" max="16" width="18.7109375" style="77" customWidth="1"/>
    <col min="17" max="17" width="18.7109375" style="45" customWidth="1"/>
    <col min="18" max="18" width="24.5703125" style="45" bestFit="1" customWidth="1"/>
    <col min="19" max="19" width="41.5703125" style="45" customWidth="1"/>
    <col min="20" max="20" width="38.85546875" style="45" bestFit="1" customWidth="1"/>
    <col min="21" max="16384" width="10.7109375" style="45"/>
  </cols>
  <sheetData>
    <row r="1" spans="1:21" ht="24" customHeight="1">
      <c r="A1" s="78" t="s">
        <v>19</v>
      </c>
      <c r="B1" s="136" t="s">
        <v>545</v>
      </c>
      <c r="C1" s="137"/>
      <c r="D1" s="137"/>
      <c r="E1" s="137"/>
      <c r="F1" s="137"/>
      <c r="G1" s="138"/>
      <c r="J1" s="100" t="s">
        <v>21</v>
      </c>
      <c r="K1" s="77" t="s">
        <v>22</v>
      </c>
      <c r="L1" s="77" t="s">
        <v>23</v>
      </c>
      <c r="M1" s="77" t="s">
        <v>24</v>
      </c>
      <c r="Q1" s="90"/>
      <c r="R1" s="89"/>
      <c r="S1" s="89"/>
      <c r="T1" s="90"/>
      <c r="U1" s="77"/>
    </row>
    <row r="2" spans="1:21" ht="24" customHeight="1">
      <c r="A2" s="79" t="s">
        <v>25</v>
      </c>
      <c r="B2" s="139">
        <v>900604590</v>
      </c>
      <c r="C2" s="140"/>
      <c r="D2" s="140"/>
      <c r="E2" s="140"/>
      <c r="F2" s="140"/>
      <c r="G2" s="141"/>
      <c r="J2" s="100" t="s">
        <v>26</v>
      </c>
      <c r="K2" s="77" t="s">
        <v>21</v>
      </c>
      <c r="L2" s="77" t="s">
        <v>27</v>
      </c>
      <c r="M2" s="77">
        <v>1.4999999999999999E-2</v>
      </c>
      <c r="P2" s="100"/>
      <c r="Q2" s="89"/>
      <c r="R2" s="90"/>
      <c r="S2" s="90"/>
      <c r="T2" s="90"/>
      <c r="U2" s="77"/>
    </row>
    <row r="3" spans="1:21" ht="24" customHeight="1">
      <c r="A3" s="79" t="s">
        <v>28</v>
      </c>
      <c r="B3" s="139" t="s">
        <v>546</v>
      </c>
      <c r="C3" s="140"/>
      <c r="D3" s="140"/>
      <c r="E3" s="140"/>
      <c r="F3" s="140"/>
      <c r="G3" s="141"/>
      <c r="J3" s="100" t="s">
        <v>30</v>
      </c>
      <c r="K3" s="77" t="s">
        <v>21</v>
      </c>
      <c r="L3" s="77" t="s">
        <v>31</v>
      </c>
      <c r="M3" s="77">
        <v>2.5000000000000001E-2</v>
      </c>
      <c r="P3" s="100"/>
      <c r="Q3" s="89"/>
      <c r="R3" s="90"/>
      <c r="S3" s="90"/>
      <c r="T3" s="90"/>
      <c r="U3" s="77"/>
    </row>
    <row r="4" spans="1:21" ht="24" customHeight="1">
      <c r="A4" s="79" t="s">
        <v>32</v>
      </c>
      <c r="B4" s="142">
        <v>45355</v>
      </c>
      <c r="C4" s="140"/>
      <c r="D4" s="140"/>
      <c r="E4" s="140"/>
      <c r="F4" s="140"/>
      <c r="G4" s="141"/>
      <c r="K4" s="77" t="s">
        <v>21</v>
      </c>
      <c r="L4" s="77" t="s">
        <v>33</v>
      </c>
      <c r="M4" s="77">
        <v>3.5000000000000003E-2</v>
      </c>
      <c r="P4" s="100"/>
      <c r="Q4" s="89"/>
      <c r="R4" s="90"/>
      <c r="S4" s="90"/>
      <c r="T4" s="90"/>
      <c r="U4" s="77"/>
    </row>
    <row r="5" spans="1:21" ht="36">
      <c r="A5" s="161" t="s">
        <v>34</v>
      </c>
      <c r="B5" s="164" t="s">
        <v>35</v>
      </c>
      <c r="C5" s="165"/>
      <c r="D5" s="166"/>
      <c r="E5" s="68" t="s">
        <v>36</v>
      </c>
      <c r="F5" s="69" t="s">
        <v>3</v>
      </c>
      <c r="G5" s="68" t="s">
        <v>37</v>
      </c>
      <c r="K5" s="77" t="s">
        <v>26</v>
      </c>
      <c r="L5" s="77" t="s">
        <v>38</v>
      </c>
      <c r="M5" s="77">
        <v>0.04</v>
      </c>
      <c r="P5" s="100"/>
      <c r="Q5" s="89"/>
      <c r="R5" s="90"/>
      <c r="S5" s="90"/>
      <c r="T5" s="90"/>
      <c r="U5" s="77"/>
    </row>
    <row r="6" spans="1:21" ht="18">
      <c r="A6" s="162"/>
      <c r="B6" s="145" t="s">
        <v>39</v>
      </c>
      <c r="C6" s="146"/>
      <c r="D6" s="147"/>
      <c r="E6" s="46">
        <v>6815516</v>
      </c>
      <c r="F6" s="71">
        <v>0.19</v>
      </c>
      <c r="G6" s="72">
        <f>+E6</f>
        <v>6815516</v>
      </c>
      <c r="H6" s="46"/>
      <c r="J6" s="99"/>
      <c r="K6" s="77" t="s">
        <v>26</v>
      </c>
      <c r="L6" s="77">
        <v>52439818</v>
      </c>
      <c r="M6" s="77">
        <v>0.06</v>
      </c>
      <c r="P6" s="100"/>
      <c r="Q6" s="89"/>
      <c r="R6" s="90"/>
      <c r="S6" s="90"/>
      <c r="T6" s="90"/>
      <c r="U6" s="77"/>
    </row>
    <row r="7" spans="1:21" ht="18">
      <c r="A7" s="162"/>
      <c r="B7" s="145" t="s">
        <v>41</v>
      </c>
      <c r="C7" s="146"/>
      <c r="D7" s="147"/>
      <c r="E7" s="70">
        <v>0</v>
      </c>
      <c r="F7" s="71">
        <v>0.19</v>
      </c>
      <c r="G7" s="72">
        <f>+E7</f>
        <v>0</v>
      </c>
      <c r="H7" s="46"/>
      <c r="J7" s="99"/>
      <c r="K7" s="77" t="s">
        <v>26</v>
      </c>
      <c r="L7" s="77" t="s">
        <v>42</v>
      </c>
      <c r="M7" s="77">
        <v>0.01</v>
      </c>
      <c r="P7" s="99"/>
      <c r="Q7" s="91"/>
      <c r="R7" s="90"/>
      <c r="S7" s="90"/>
      <c r="T7" s="90"/>
      <c r="U7" s="77"/>
    </row>
    <row r="8" spans="1:21" ht="18">
      <c r="A8" s="162"/>
      <c r="B8" s="145" t="s">
        <v>43</v>
      </c>
      <c r="C8" s="146"/>
      <c r="D8" s="147"/>
      <c r="E8" s="70"/>
      <c r="F8" s="71">
        <v>0</v>
      </c>
      <c r="G8" s="72">
        <f>+E8</f>
        <v>0</v>
      </c>
      <c r="H8" s="46"/>
      <c r="J8" s="99"/>
      <c r="K8" s="77" t="s">
        <v>26</v>
      </c>
      <c r="L8" s="77" t="s">
        <v>44</v>
      </c>
      <c r="M8" s="77">
        <v>0.02</v>
      </c>
      <c r="P8" s="99"/>
      <c r="Q8" s="91"/>
      <c r="R8" s="90"/>
      <c r="S8" s="90"/>
      <c r="T8" s="90"/>
      <c r="U8" s="77"/>
    </row>
    <row r="9" spans="1:21" ht="18">
      <c r="A9" s="162"/>
      <c r="B9" s="145" t="s">
        <v>45</v>
      </c>
      <c r="C9" s="146"/>
      <c r="D9" s="147"/>
      <c r="E9" s="70"/>
      <c r="F9" s="71">
        <v>0</v>
      </c>
      <c r="G9" s="72">
        <f>+E9</f>
        <v>0</v>
      </c>
      <c r="H9" s="46"/>
      <c r="J9" s="99"/>
      <c r="K9" s="77" t="s">
        <v>26</v>
      </c>
      <c r="L9" s="77" t="s">
        <v>46</v>
      </c>
      <c r="M9" s="77">
        <v>0.02</v>
      </c>
      <c r="P9" s="99"/>
      <c r="Q9" s="91"/>
      <c r="R9" s="90"/>
      <c r="S9" s="90"/>
      <c r="T9" s="90"/>
      <c r="U9" s="77"/>
    </row>
    <row r="10" spans="1:21" ht="18">
      <c r="A10" s="162"/>
      <c r="B10" s="156" t="s">
        <v>47</v>
      </c>
      <c r="C10" s="156"/>
      <c r="D10" s="156"/>
      <c r="E10" s="156"/>
      <c r="F10" s="156"/>
      <c r="G10" s="73">
        <f>SUM(G6:G9)</f>
        <v>6815516</v>
      </c>
      <c r="H10" s="46"/>
      <c r="J10" s="99"/>
      <c r="K10" s="77" t="s">
        <v>26</v>
      </c>
      <c r="L10" s="77" t="s">
        <v>48</v>
      </c>
      <c r="M10" s="77">
        <v>3.5000000000000003E-2</v>
      </c>
      <c r="P10" s="99"/>
      <c r="Q10" s="91"/>
      <c r="R10" s="90"/>
      <c r="S10" s="90"/>
      <c r="T10" s="90"/>
      <c r="U10" s="77"/>
    </row>
    <row r="11" spans="1:21" ht="18">
      <c r="A11" s="162"/>
      <c r="B11" s="145" t="s">
        <v>49</v>
      </c>
      <c r="C11" s="146"/>
      <c r="D11" s="147"/>
      <c r="E11" s="74">
        <f>+E6</f>
        <v>6815516</v>
      </c>
      <c r="F11" s="75">
        <f>+F6</f>
        <v>0.19</v>
      </c>
      <c r="G11" s="76">
        <f>+E11*F11</f>
        <v>1294948.04</v>
      </c>
      <c r="H11" s="46"/>
      <c r="J11" s="99"/>
      <c r="K11" s="77" t="s">
        <v>30</v>
      </c>
      <c r="L11" s="77" t="s">
        <v>50</v>
      </c>
      <c r="M11" s="77">
        <v>0.04</v>
      </c>
      <c r="P11" s="99"/>
      <c r="Q11" s="91"/>
      <c r="R11" s="90"/>
      <c r="S11" s="90"/>
      <c r="T11" s="90"/>
      <c r="U11" s="77"/>
    </row>
    <row r="12" spans="1:21" ht="18">
      <c r="A12" s="162"/>
      <c r="B12" s="145" t="s">
        <v>51</v>
      </c>
      <c r="C12" s="146"/>
      <c r="D12" s="147"/>
      <c r="E12" s="74">
        <f t="shared" ref="E12:F14" si="0">+E7</f>
        <v>0</v>
      </c>
      <c r="F12" s="75">
        <f t="shared" si="0"/>
        <v>0.19</v>
      </c>
      <c r="G12" s="76">
        <f>+E12*F12</f>
        <v>0</v>
      </c>
      <c r="H12" s="46"/>
      <c r="J12" s="99"/>
      <c r="K12" s="77" t="s">
        <v>30</v>
      </c>
      <c r="L12" s="77" t="s">
        <v>52</v>
      </c>
      <c r="M12" s="77">
        <v>3.5000000000000003E-2</v>
      </c>
      <c r="P12" s="99"/>
      <c r="Q12" s="91"/>
      <c r="R12" s="90"/>
      <c r="S12" s="90"/>
      <c r="T12" s="90"/>
      <c r="U12" s="77"/>
    </row>
    <row r="13" spans="1:21" ht="18">
      <c r="A13" s="162"/>
      <c r="B13" s="145" t="s">
        <v>53</v>
      </c>
      <c r="C13" s="146"/>
      <c r="D13" s="147"/>
      <c r="E13" s="74">
        <f t="shared" si="0"/>
        <v>0</v>
      </c>
      <c r="F13" s="75">
        <f t="shared" si="0"/>
        <v>0</v>
      </c>
      <c r="G13" s="76">
        <f>+E13*F13</f>
        <v>0</v>
      </c>
      <c r="H13" s="46"/>
      <c r="J13" s="99"/>
      <c r="K13" s="99"/>
      <c r="L13" s="77" t="s">
        <v>54</v>
      </c>
      <c r="M13" s="101">
        <v>0</v>
      </c>
      <c r="P13" s="99"/>
      <c r="Q13" s="91"/>
      <c r="R13" s="90"/>
      <c r="S13" s="90"/>
      <c r="T13" s="90"/>
    </row>
    <row r="14" spans="1:21" ht="18">
      <c r="A14" s="162"/>
      <c r="B14" s="145" t="s">
        <v>55</v>
      </c>
      <c r="C14" s="146"/>
      <c r="D14" s="147"/>
      <c r="E14" s="74">
        <f t="shared" si="0"/>
        <v>0</v>
      </c>
      <c r="F14" s="75">
        <f t="shared" si="0"/>
        <v>0</v>
      </c>
      <c r="G14" s="76">
        <f>+E14*F14</f>
        <v>0</v>
      </c>
      <c r="H14" s="46"/>
      <c r="J14" s="99"/>
      <c r="K14" s="100" t="s">
        <v>21</v>
      </c>
      <c r="M14" s="101"/>
      <c r="Q14" s="90"/>
      <c r="R14" s="90"/>
      <c r="S14" s="90"/>
      <c r="T14" s="90"/>
    </row>
    <row r="15" spans="1:21" ht="18">
      <c r="A15" s="162"/>
      <c r="B15" s="156" t="s">
        <v>56</v>
      </c>
      <c r="C15" s="156"/>
      <c r="D15" s="156"/>
      <c r="E15" s="156"/>
      <c r="F15" s="156"/>
      <c r="G15" s="73">
        <f>SUM(G11:G14)</f>
        <v>1294948.04</v>
      </c>
      <c r="H15" s="46"/>
      <c r="J15" s="99"/>
      <c r="K15" s="100" t="s">
        <v>26</v>
      </c>
      <c r="M15" s="101"/>
      <c r="Q15" s="90"/>
      <c r="R15" s="90"/>
      <c r="S15" s="90"/>
      <c r="T15" s="90"/>
    </row>
    <row r="16" spans="1:21" ht="18">
      <c r="A16" s="163"/>
      <c r="B16" s="156" t="s">
        <v>57</v>
      </c>
      <c r="C16" s="156"/>
      <c r="D16" s="156"/>
      <c r="E16" s="156"/>
      <c r="F16" s="156"/>
      <c r="G16" s="73">
        <f>+G10+G15</f>
        <v>8110464.04</v>
      </c>
      <c r="H16" s="102"/>
      <c r="J16" s="99">
        <v>1629319793</v>
      </c>
      <c r="M16" s="101"/>
      <c r="Q16" s="90"/>
      <c r="R16" s="90"/>
      <c r="S16" s="90"/>
      <c r="T16" s="90"/>
    </row>
    <row r="17" spans="1:20" ht="18">
      <c r="A17" s="167" t="s">
        <v>58</v>
      </c>
      <c r="B17" s="80" t="s">
        <v>59</v>
      </c>
      <c r="C17" s="81" t="s">
        <v>60</v>
      </c>
      <c r="D17" s="81" t="s">
        <v>61</v>
      </c>
      <c r="E17" s="81" t="s">
        <v>23</v>
      </c>
      <c r="F17" s="80" t="s">
        <v>3</v>
      </c>
      <c r="G17" s="81" t="s">
        <v>62</v>
      </c>
      <c r="H17" s="46"/>
      <c r="J17" s="99">
        <f>+J16/1.19</f>
        <v>1369176296.6386554</v>
      </c>
      <c r="K17" s="99">
        <f>+J17+'PYP COMPRA COMP (1)'!J17</f>
        <v>1374029553.7815125</v>
      </c>
      <c r="M17" s="101"/>
      <c r="Q17" s="90"/>
      <c r="R17" s="90"/>
      <c r="S17" s="90"/>
      <c r="T17" s="90"/>
    </row>
    <row r="18" spans="1:20" ht="36">
      <c r="A18" s="168"/>
      <c r="B18" s="82" t="s">
        <v>63</v>
      </c>
      <c r="C18" s="83">
        <f>+G10</f>
        <v>6815516</v>
      </c>
      <c r="D18" s="87" t="s">
        <v>21</v>
      </c>
      <c r="E18" s="88" t="s">
        <v>31</v>
      </c>
      <c r="F18" s="85">
        <f>+VLOOKUP(E18,L$2:$M$13,2,0)</f>
        <v>2.5000000000000001E-2</v>
      </c>
      <c r="G18" s="86">
        <f>+C18*F18</f>
        <v>170387.90000000002</v>
      </c>
      <c r="H18" s="46"/>
      <c r="J18" s="99">
        <f>+J17*0.19</f>
        <v>260143496.36134455</v>
      </c>
      <c r="K18" s="109">
        <f>+J18+'PYP COMPRA COMP (1)'!J18</f>
        <v>261065615.21848741</v>
      </c>
      <c r="M18" s="101"/>
      <c r="Q18" s="90"/>
      <c r="R18" s="90"/>
      <c r="S18" s="90"/>
      <c r="T18" s="90"/>
    </row>
    <row r="19" spans="1:20" ht="43.5" customHeight="1">
      <c r="A19" s="168"/>
      <c r="B19" s="82" t="s">
        <v>65</v>
      </c>
      <c r="C19" s="83">
        <f>+G11</f>
        <v>1294948.04</v>
      </c>
      <c r="D19" s="148" t="s">
        <v>66</v>
      </c>
      <c r="E19" s="148"/>
      <c r="F19" s="66">
        <v>0.15</v>
      </c>
      <c r="G19" s="84">
        <f>+C19*F19</f>
        <v>194242.20600000001</v>
      </c>
      <c r="H19" s="46"/>
      <c r="J19" s="102">
        <f>+J17+J18</f>
        <v>1629319793</v>
      </c>
      <c r="K19" s="110">
        <f>+J19+'PYP COMPRA COMP (1)'!J19</f>
        <v>1635095169</v>
      </c>
      <c r="L19" s="107"/>
      <c r="M19" s="107"/>
    </row>
    <row r="20" spans="1:20" ht="42.75">
      <c r="A20" s="168"/>
      <c r="B20" s="93" t="s">
        <v>59</v>
      </c>
      <c r="C20" s="94" t="s">
        <v>67</v>
      </c>
      <c r="D20" s="149" t="s">
        <v>68</v>
      </c>
      <c r="E20" s="150"/>
      <c r="F20" s="93" t="s">
        <v>3</v>
      </c>
      <c r="G20" s="94" t="s">
        <v>62</v>
      </c>
      <c r="H20" s="67" t="s">
        <v>69</v>
      </c>
      <c r="I20" s="51">
        <f>+VLOOKUP(D21,'Tarifas validar '!A$5:G425,7,0)</f>
        <v>0.84799999999999998</v>
      </c>
      <c r="J20" s="104" t="s">
        <v>70</v>
      </c>
      <c r="K20" s="105">
        <f>+VLOOKUP(D21,'Tarifas validar '!A$5:Z425,8,0)</f>
        <v>8.48</v>
      </c>
    </row>
    <row r="21" spans="1:20" ht="20.25" customHeight="1">
      <c r="A21" s="168"/>
      <c r="B21" s="157" t="s">
        <v>71</v>
      </c>
      <c r="C21" s="159">
        <f>+G10</f>
        <v>6815516</v>
      </c>
      <c r="D21" s="151">
        <v>4651</v>
      </c>
      <c r="E21" s="152"/>
      <c r="F21" s="55">
        <f>+VLOOKUP(D21,'Tarifas validar '!A$5:C425,3,0)</f>
        <v>8</v>
      </c>
      <c r="G21" s="143">
        <f>+(C21*F21)/1000</f>
        <v>54524.127999999997</v>
      </c>
      <c r="H21" s="174">
        <f>+I20*C21%</f>
        <v>57795.575680000002</v>
      </c>
      <c r="I21" s="174"/>
      <c r="J21" s="184">
        <f>+(K20*C21)/1000</f>
        <v>57795.575680000002</v>
      </c>
      <c r="K21" s="184"/>
    </row>
    <row r="22" spans="1:20" ht="63.75" customHeight="1">
      <c r="A22" s="168"/>
      <c r="B22" s="158"/>
      <c r="C22" s="160"/>
      <c r="D22" s="133" t="str">
        <f>+VLOOKUP(D21,'Tarifas validar '!A$5:C425,2,0)</f>
        <v>Comercio al por mayor de computadores, equipo periférico y de programas de informática</v>
      </c>
      <c r="E22" s="134"/>
      <c r="F22" s="56" t="s">
        <v>72</v>
      </c>
      <c r="G22" s="144"/>
      <c r="H22" s="174"/>
      <c r="I22" s="174"/>
      <c r="J22" s="184"/>
      <c r="K22" s="184"/>
    </row>
    <row r="23" spans="1:20" ht="29.25" customHeight="1">
      <c r="A23" s="169"/>
      <c r="B23" s="53" t="s">
        <v>16</v>
      </c>
      <c r="C23" s="54">
        <f>+G21</f>
        <v>54524.127999999997</v>
      </c>
      <c r="D23" s="54"/>
      <c r="E23" s="50"/>
      <c r="F23" s="57">
        <v>0.06</v>
      </c>
      <c r="G23" s="58">
        <f>+C23*F23</f>
        <v>3271.4476799999998</v>
      </c>
      <c r="H23" s="174"/>
      <c r="I23" s="174"/>
      <c r="J23" s="184"/>
      <c r="K23" s="184"/>
    </row>
    <row r="24" spans="1:20" ht="38.25" customHeight="1" thickBot="1">
      <c r="A24" s="59"/>
      <c r="B24" s="170" t="s">
        <v>73</v>
      </c>
      <c r="C24" s="170"/>
      <c r="D24" s="170"/>
      <c r="E24" s="170"/>
      <c r="F24" s="170"/>
      <c r="G24" s="60">
        <f>+G18+G19+G21+G23</f>
        <v>422425.68168000004</v>
      </c>
      <c r="H24" s="46"/>
      <c r="J24" s="102"/>
    </row>
    <row r="25" spans="1:20" ht="20.25">
      <c r="A25" s="61"/>
      <c r="B25" s="61"/>
      <c r="C25" s="61"/>
      <c r="D25" s="61"/>
      <c r="E25" s="61"/>
      <c r="F25" s="61"/>
      <c r="G25" s="62"/>
      <c r="H25" s="46"/>
      <c r="J25" s="102"/>
    </row>
    <row r="26" spans="1:20" ht="28.5" customHeight="1" thickBot="1">
      <c r="A26" s="130" t="s">
        <v>74</v>
      </c>
      <c r="B26" s="131"/>
      <c r="C26" s="131"/>
      <c r="D26" s="131"/>
      <c r="E26" s="131"/>
      <c r="F26" s="132"/>
      <c r="G26" s="64">
        <v>0</v>
      </c>
      <c r="H26" s="46"/>
      <c r="J26" s="102"/>
      <c r="L26" s="77">
        <f>2734256*0.5/100</f>
        <v>13671.28</v>
      </c>
    </row>
    <row r="27" spans="1:20" ht="20.25">
      <c r="A27" s="61"/>
      <c r="B27" s="61"/>
      <c r="C27" s="61"/>
      <c r="D27" s="61"/>
      <c r="E27" s="61"/>
      <c r="F27" s="61"/>
      <c r="G27" s="62"/>
      <c r="H27" s="46"/>
      <c r="J27" s="102">
        <f>2439993*0.636/100</f>
        <v>15518.35548</v>
      </c>
      <c r="L27" s="116">
        <f>+L26+H21</f>
        <v>71466.855680000008</v>
      </c>
    </row>
    <row r="28" spans="1:20" ht="53.25" customHeight="1" thickBot="1">
      <c r="A28" s="179" t="s">
        <v>75</v>
      </c>
      <c r="B28" s="180"/>
      <c r="C28" s="180"/>
      <c r="D28" s="180"/>
      <c r="E28" s="180"/>
      <c r="F28" s="181"/>
      <c r="G28" s="63">
        <f>+G16-G24-G26</f>
        <v>7688038.3583199997</v>
      </c>
      <c r="H28" s="46"/>
      <c r="J28" s="102"/>
    </row>
    <row r="29" spans="1:20">
      <c r="H29" s="46"/>
      <c r="J29" s="102"/>
    </row>
    <row r="30" spans="1:20">
      <c r="H30" s="46"/>
      <c r="J30" s="102"/>
      <c r="K30" s="102"/>
    </row>
    <row r="31" spans="1:20">
      <c r="H31" s="48"/>
      <c r="J31" s="102"/>
    </row>
    <row r="32" spans="1:20">
      <c r="H32" s="46"/>
      <c r="J32" s="102"/>
      <c r="K32" s="102"/>
    </row>
    <row r="33" spans="8:11">
      <c r="H33" s="49"/>
      <c r="J33" s="109"/>
      <c r="K33" s="109"/>
    </row>
  </sheetData>
  <mergeCells count="30">
    <mergeCell ref="B13:D13"/>
    <mergeCell ref="B14:D14"/>
    <mergeCell ref="B1:G1"/>
    <mergeCell ref="B2:G2"/>
    <mergeCell ref="B3:G3"/>
    <mergeCell ref="B4:G4"/>
    <mergeCell ref="B5:D5"/>
    <mergeCell ref="B16:F16"/>
    <mergeCell ref="A17:A23"/>
    <mergeCell ref="D19:E19"/>
    <mergeCell ref="D20:E20"/>
    <mergeCell ref="B21:B22"/>
    <mergeCell ref="C21:C22"/>
    <mergeCell ref="D21:E21"/>
    <mergeCell ref="A5:A16"/>
    <mergeCell ref="B15:F15"/>
    <mergeCell ref="B6:D6"/>
    <mergeCell ref="B7:D7"/>
    <mergeCell ref="B8:D8"/>
    <mergeCell ref="B9:D9"/>
    <mergeCell ref="B10:F10"/>
    <mergeCell ref="B11:D11"/>
    <mergeCell ref="B12:D12"/>
    <mergeCell ref="A28:F28"/>
    <mergeCell ref="G21:G22"/>
    <mergeCell ref="H21:I23"/>
    <mergeCell ref="J21:K23"/>
    <mergeCell ref="D22:E22"/>
    <mergeCell ref="B24:F24"/>
    <mergeCell ref="A26:F26"/>
  </mergeCells>
  <dataValidations count="3">
    <dataValidation type="list" allowBlank="1" showInputMessage="1" showErrorMessage="1" sqref="F19" xr:uid="{BB68E6FE-0792-4F10-ACBD-36A9BFAC84CB}">
      <formula1>"15%,0%"</formula1>
    </dataValidation>
    <dataValidation type="list" allowBlank="1" showInputMessage="1" showErrorMessage="1" sqref="F6:F9" xr:uid="{BD9C1E16-3B6A-44D4-9ADE-E78A9232A769}">
      <formula1>"0%,5%,19%"</formula1>
    </dataValidation>
    <dataValidation type="list" allowBlank="1" showInputMessage="1" showErrorMessage="1" sqref="E18" xr:uid="{76A242DF-7FDA-49B9-8DFD-3EAF40B662E4}">
      <formula1>INDIRECT($D$18)</formula1>
    </dataValidation>
  </dataValidations>
  <pageMargins left="0.70866141732283472" right="0.70866141732283472" top="0.74803149606299213" bottom="0.74803149606299213" header="0.31496062992125984" footer="0.31496062992125984"/>
  <pageSetup scale="48" orientation="landscape" r:id="rId1"/>
  <tableParts count="2">
    <tablePart r:id="rId2"/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69A13D2-F93B-4A48-A394-31E7F0E34711}">
          <x14:formula1>
            <xm:f>Hoja3!$B$3:$B$6</xm:f>
          </x14:formula1>
          <xm:sqref>D18</xm:sqref>
        </x14:dataValidation>
      </x14:dataValidations>
    </ext>
  </extLst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A8D6AA-0BD0-4875-8958-ED093D3FF8CC}">
  <sheetPr>
    <pageSetUpPr fitToPage="1"/>
  </sheetPr>
  <dimension ref="A1:U33"/>
  <sheetViews>
    <sheetView zoomScale="70" zoomScaleNormal="70" zoomScaleSheetLayoutView="85" workbookViewId="0">
      <selection activeCell="E7" sqref="E7"/>
    </sheetView>
  </sheetViews>
  <sheetFormatPr defaultColWidth="10.7109375" defaultRowHeight="15"/>
  <cols>
    <col min="1" max="1" width="32.28515625" style="44" customWidth="1"/>
    <col min="2" max="2" width="29.5703125" style="44" customWidth="1"/>
    <col min="3" max="3" width="23.28515625" style="44" bestFit="1" customWidth="1"/>
    <col min="4" max="4" width="23.28515625" style="44" customWidth="1"/>
    <col min="5" max="5" width="39" style="44" customWidth="1"/>
    <col min="6" max="6" width="18.42578125" style="44" customWidth="1"/>
    <col min="7" max="7" width="26" style="47" bestFit="1" customWidth="1"/>
    <col min="8" max="8" width="20.5703125" style="44" customWidth="1"/>
    <col min="9" max="9" width="9" style="44" customWidth="1"/>
    <col min="10" max="10" width="17.7109375" style="44" customWidth="1"/>
    <col min="11" max="11" width="16" style="44" bestFit="1" customWidth="1"/>
    <col min="12" max="12" width="25.140625" style="45" bestFit="1" customWidth="1"/>
    <col min="13" max="13" width="13.28515625" style="65" bestFit="1" customWidth="1"/>
    <col min="14" max="15" width="10.7109375" style="45"/>
    <col min="16" max="17" width="18.7109375" style="45" customWidth="1"/>
    <col min="18" max="18" width="24.5703125" style="45" bestFit="1" customWidth="1"/>
    <col min="19" max="19" width="41.5703125" style="45" customWidth="1"/>
    <col min="20" max="20" width="38.85546875" style="45" bestFit="1" customWidth="1"/>
    <col min="21" max="16384" width="10.7109375" style="45"/>
  </cols>
  <sheetData>
    <row r="1" spans="1:21" ht="24" customHeight="1">
      <c r="A1" s="78" t="s">
        <v>19</v>
      </c>
      <c r="B1" s="136" t="s">
        <v>547</v>
      </c>
      <c r="C1" s="137"/>
      <c r="D1" s="137"/>
      <c r="E1" s="137"/>
      <c r="F1" s="137"/>
      <c r="G1" s="138"/>
      <c r="J1" s="89" t="s">
        <v>21</v>
      </c>
      <c r="K1" s="90" t="s">
        <v>22</v>
      </c>
      <c r="L1" s="90" t="s">
        <v>23</v>
      </c>
      <c r="M1" s="90" t="s">
        <v>24</v>
      </c>
      <c r="N1" s="90"/>
      <c r="O1" s="90"/>
      <c r="P1" s="90"/>
      <c r="Q1" s="90"/>
      <c r="R1" s="89"/>
      <c r="S1" s="89"/>
      <c r="T1" s="90"/>
      <c r="U1" s="77"/>
    </row>
    <row r="2" spans="1:21" ht="24" customHeight="1">
      <c r="A2" s="79" t="s">
        <v>25</v>
      </c>
      <c r="B2" s="139">
        <v>0</v>
      </c>
      <c r="C2" s="140"/>
      <c r="D2" s="140"/>
      <c r="E2" s="140"/>
      <c r="F2" s="140"/>
      <c r="G2" s="141"/>
      <c r="J2" s="89" t="s">
        <v>26</v>
      </c>
      <c r="K2" s="90" t="s">
        <v>21</v>
      </c>
      <c r="L2" s="90" t="s">
        <v>27</v>
      </c>
      <c r="M2" s="90">
        <v>1.4999999999999999E-2</v>
      </c>
      <c r="N2" s="90"/>
      <c r="O2" s="90"/>
      <c r="P2" s="89"/>
      <c r="Q2" s="89"/>
      <c r="R2" s="90"/>
      <c r="S2" s="90"/>
      <c r="T2" s="90"/>
      <c r="U2" s="77"/>
    </row>
    <row r="3" spans="1:21" ht="24" customHeight="1">
      <c r="A3" s="79" t="s">
        <v>28</v>
      </c>
      <c r="B3" s="139">
        <v>0</v>
      </c>
      <c r="C3" s="140"/>
      <c r="D3" s="140"/>
      <c r="E3" s="140"/>
      <c r="F3" s="140"/>
      <c r="G3" s="141"/>
      <c r="J3" s="89" t="s">
        <v>30</v>
      </c>
      <c r="K3" s="90" t="s">
        <v>21</v>
      </c>
      <c r="L3" s="90" t="s">
        <v>31</v>
      </c>
      <c r="M3" s="90">
        <v>2.5000000000000001E-2</v>
      </c>
      <c r="N3" s="90"/>
      <c r="O3" s="90"/>
      <c r="P3" s="89"/>
      <c r="Q3" s="89"/>
      <c r="R3" s="90"/>
      <c r="S3" s="90"/>
      <c r="T3" s="90"/>
      <c r="U3" s="77"/>
    </row>
    <row r="4" spans="1:21" ht="24" customHeight="1">
      <c r="A4" s="79" t="s">
        <v>32</v>
      </c>
      <c r="B4" s="142">
        <v>0</v>
      </c>
      <c r="C4" s="140"/>
      <c r="D4" s="140"/>
      <c r="E4" s="140"/>
      <c r="F4" s="140"/>
      <c r="G4" s="141"/>
      <c r="J4" s="89"/>
      <c r="K4" s="90" t="s">
        <v>21</v>
      </c>
      <c r="L4" s="90" t="s">
        <v>33</v>
      </c>
      <c r="M4" s="90">
        <v>3.5000000000000003E-2</v>
      </c>
      <c r="N4" s="90"/>
      <c r="O4" s="90"/>
      <c r="P4" s="89"/>
      <c r="Q4" s="89"/>
      <c r="R4" s="90"/>
      <c r="S4" s="90"/>
      <c r="T4" s="90"/>
      <c r="U4" s="77"/>
    </row>
    <row r="5" spans="1:21" ht="36">
      <c r="A5" s="161" t="s">
        <v>34</v>
      </c>
      <c r="B5" s="164" t="s">
        <v>35</v>
      </c>
      <c r="C5" s="165"/>
      <c r="D5" s="166"/>
      <c r="E5" s="68" t="s">
        <v>36</v>
      </c>
      <c r="F5" s="69" t="s">
        <v>3</v>
      </c>
      <c r="G5" s="68" t="s">
        <v>37</v>
      </c>
      <c r="J5" s="89"/>
      <c r="K5" s="90" t="s">
        <v>26</v>
      </c>
      <c r="L5" s="90" t="s">
        <v>38</v>
      </c>
      <c r="M5" s="90">
        <v>0.04</v>
      </c>
      <c r="N5" s="90"/>
      <c r="O5" s="90"/>
      <c r="P5" s="89"/>
      <c r="Q5" s="89"/>
      <c r="R5" s="90"/>
      <c r="S5" s="90"/>
      <c r="T5" s="90"/>
      <c r="U5" s="77"/>
    </row>
    <row r="6" spans="1:21" ht="18">
      <c r="A6" s="162"/>
      <c r="B6" s="145" t="s">
        <v>39</v>
      </c>
      <c r="C6" s="146"/>
      <c r="D6" s="147"/>
      <c r="E6" s="46">
        <v>1892238.99</v>
      </c>
      <c r="F6" s="71">
        <v>0.19</v>
      </c>
      <c r="G6" s="72">
        <f>+E6</f>
        <v>1892238.99</v>
      </c>
      <c r="H6" s="46"/>
      <c r="J6" s="91"/>
      <c r="K6" s="90" t="s">
        <v>26</v>
      </c>
      <c r="L6" s="90">
        <v>52439818</v>
      </c>
      <c r="M6" s="90">
        <v>0.06</v>
      </c>
      <c r="N6" s="90"/>
      <c r="O6" s="90"/>
      <c r="P6" s="89"/>
      <c r="Q6" s="89"/>
      <c r="R6" s="90"/>
      <c r="S6" s="90"/>
      <c r="T6" s="90"/>
      <c r="U6" s="77"/>
    </row>
    <row r="7" spans="1:21" ht="18">
      <c r="A7" s="162"/>
      <c r="B7" s="145" t="s">
        <v>41</v>
      </c>
      <c r="C7" s="146"/>
      <c r="D7" s="147"/>
      <c r="E7" s="70">
        <v>0</v>
      </c>
      <c r="F7" s="71">
        <v>0.19</v>
      </c>
      <c r="G7" s="72">
        <f>+E7</f>
        <v>0</v>
      </c>
      <c r="H7" s="46"/>
      <c r="J7" s="91"/>
      <c r="K7" s="90" t="s">
        <v>26</v>
      </c>
      <c r="L7" s="90" t="s">
        <v>42</v>
      </c>
      <c r="M7" s="90">
        <v>0.01</v>
      </c>
      <c r="N7" s="90"/>
      <c r="O7" s="90"/>
      <c r="P7" s="91"/>
      <c r="Q7" s="91"/>
      <c r="R7" s="90"/>
      <c r="S7" s="90"/>
      <c r="T7" s="90"/>
      <c r="U7" s="77"/>
    </row>
    <row r="8" spans="1:21" ht="18">
      <c r="A8" s="162"/>
      <c r="B8" s="145" t="s">
        <v>43</v>
      </c>
      <c r="C8" s="146"/>
      <c r="D8" s="147"/>
      <c r="E8" s="70"/>
      <c r="F8" s="71">
        <v>0</v>
      </c>
      <c r="G8" s="72">
        <f>+E8</f>
        <v>0</v>
      </c>
      <c r="H8" s="46"/>
      <c r="J8" s="91"/>
      <c r="K8" s="90" t="s">
        <v>26</v>
      </c>
      <c r="L8" s="90" t="s">
        <v>44</v>
      </c>
      <c r="M8" s="90">
        <v>0.02</v>
      </c>
      <c r="N8" s="90"/>
      <c r="O8" s="90"/>
      <c r="P8" s="91"/>
      <c r="Q8" s="91"/>
      <c r="R8" s="90"/>
      <c r="S8" s="90"/>
      <c r="T8" s="90"/>
      <c r="U8" s="77"/>
    </row>
    <row r="9" spans="1:21" ht="18">
      <c r="A9" s="162"/>
      <c r="B9" s="145" t="s">
        <v>45</v>
      </c>
      <c r="C9" s="146"/>
      <c r="D9" s="147"/>
      <c r="E9" s="70"/>
      <c r="F9" s="71">
        <v>0</v>
      </c>
      <c r="G9" s="72">
        <f>+E9</f>
        <v>0</v>
      </c>
      <c r="H9" s="46"/>
      <c r="J9" s="91"/>
      <c r="K9" s="90" t="s">
        <v>26</v>
      </c>
      <c r="L9" s="90" t="s">
        <v>46</v>
      </c>
      <c r="M9" s="90">
        <v>0.02</v>
      </c>
      <c r="N9" s="90"/>
      <c r="O9" s="90"/>
      <c r="P9" s="91"/>
      <c r="Q9" s="91"/>
      <c r="R9" s="90"/>
      <c r="S9" s="90"/>
      <c r="T9" s="90"/>
      <c r="U9" s="77"/>
    </row>
    <row r="10" spans="1:21" ht="18">
      <c r="A10" s="162"/>
      <c r="B10" s="156" t="s">
        <v>47</v>
      </c>
      <c r="C10" s="156"/>
      <c r="D10" s="156"/>
      <c r="E10" s="156"/>
      <c r="F10" s="156"/>
      <c r="G10" s="73">
        <f>SUM(G6:G9)</f>
        <v>1892238.99</v>
      </c>
      <c r="H10" s="46"/>
      <c r="J10" s="91"/>
      <c r="K10" s="90" t="s">
        <v>26</v>
      </c>
      <c r="L10" s="90" t="s">
        <v>48</v>
      </c>
      <c r="M10" s="90">
        <v>3.5000000000000003E-2</v>
      </c>
      <c r="N10" s="90"/>
      <c r="O10" s="90"/>
      <c r="P10" s="91"/>
      <c r="Q10" s="91"/>
      <c r="R10" s="90"/>
      <c r="S10" s="90"/>
      <c r="T10" s="90"/>
      <c r="U10" s="77"/>
    </row>
    <row r="11" spans="1:21" ht="18">
      <c r="A11" s="162"/>
      <c r="B11" s="145" t="s">
        <v>49</v>
      </c>
      <c r="C11" s="146"/>
      <c r="D11" s="147"/>
      <c r="E11" s="74">
        <v>0</v>
      </c>
      <c r="F11" s="75">
        <f>+F6</f>
        <v>0.19</v>
      </c>
      <c r="G11" s="76">
        <f>+E11*F11</f>
        <v>0</v>
      </c>
      <c r="H11" s="46"/>
      <c r="J11" s="91"/>
      <c r="K11" s="90" t="s">
        <v>30</v>
      </c>
      <c r="L11" s="90" t="s">
        <v>50</v>
      </c>
      <c r="M11" s="90">
        <v>0.04</v>
      </c>
      <c r="N11" s="90"/>
      <c r="O11" s="90"/>
      <c r="P11" s="91"/>
      <c r="Q11" s="91"/>
      <c r="R11" s="90"/>
      <c r="S11" s="90"/>
      <c r="T11" s="90"/>
      <c r="U11" s="77"/>
    </row>
    <row r="12" spans="1:21" ht="18">
      <c r="A12" s="162"/>
      <c r="B12" s="145" t="s">
        <v>51</v>
      </c>
      <c r="C12" s="146"/>
      <c r="D12" s="147"/>
      <c r="E12" s="74">
        <f t="shared" ref="E12:F14" si="0">+E7</f>
        <v>0</v>
      </c>
      <c r="F12" s="75">
        <f t="shared" si="0"/>
        <v>0.19</v>
      </c>
      <c r="G12" s="76">
        <f>+E12*F12</f>
        <v>0</v>
      </c>
      <c r="H12" s="46"/>
      <c r="J12" s="91"/>
      <c r="K12" s="90" t="s">
        <v>30</v>
      </c>
      <c r="L12" s="90" t="s">
        <v>52</v>
      </c>
      <c r="M12" s="90">
        <v>3.5000000000000003E-2</v>
      </c>
      <c r="N12" s="90"/>
      <c r="O12" s="90"/>
      <c r="P12" s="91"/>
      <c r="Q12" s="91"/>
      <c r="R12" s="90"/>
      <c r="S12" s="90"/>
      <c r="T12" s="90"/>
      <c r="U12" s="77"/>
    </row>
    <row r="13" spans="1:21" ht="18">
      <c r="A13" s="162"/>
      <c r="B13" s="145" t="s">
        <v>53</v>
      </c>
      <c r="C13" s="146"/>
      <c r="D13" s="147"/>
      <c r="E13" s="74">
        <f t="shared" si="0"/>
        <v>0</v>
      </c>
      <c r="F13" s="75">
        <f t="shared" si="0"/>
        <v>0</v>
      </c>
      <c r="G13" s="76">
        <f>+E13*F13</f>
        <v>0</v>
      </c>
      <c r="H13" s="46"/>
      <c r="J13" s="91"/>
      <c r="K13" s="91"/>
      <c r="L13" s="90" t="s">
        <v>54</v>
      </c>
      <c r="M13" s="92">
        <v>0</v>
      </c>
      <c r="N13" s="90"/>
      <c r="O13" s="90"/>
      <c r="P13" s="91"/>
      <c r="Q13" s="91"/>
      <c r="R13" s="90"/>
      <c r="S13" s="90"/>
      <c r="T13" s="90"/>
    </row>
    <row r="14" spans="1:21" ht="18">
      <c r="A14" s="162"/>
      <c r="B14" s="145" t="s">
        <v>55</v>
      </c>
      <c r="C14" s="146"/>
      <c r="D14" s="147"/>
      <c r="E14" s="74">
        <f t="shared" si="0"/>
        <v>0</v>
      </c>
      <c r="F14" s="75">
        <f t="shared" si="0"/>
        <v>0</v>
      </c>
      <c r="G14" s="76">
        <f>+E14*F14</f>
        <v>0</v>
      </c>
      <c r="H14" s="46"/>
      <c r="J14" s="99"/>
      <c r="K14" s="89" t="s">
        <v>21</v>
      </c>
      <c r="L14" s="90"/>
      <c r="M14" s="92"/>
      <c r="N14" s="90"/>
      <c r="O14" s="90"/>
      <c r="P14" s="90"/>
      <c r="Q14" s="90"/>
      <c r="R14" s="90"/>
      <c r="S14" s="90"/>
      <c r="T14" s="90"/>
    </row>
    <row r="15" spans="1:21" ht="18">
      <c r="A15" s="162"/>
      <c r="B15" s="156" t="s">
        <v>56</v>
      </c>
      <c r="C15" s="156"/>
      <c r="D15" s="156"/>
      <c r="E15" s="156"/>
      <c r="F15" s="156"/>
      <c r="G15" s="73">
        <f>SUM(G11:G14)</f>
        <v>0</v>
      </c>
      <c r="H15" s="46"/>
      <c r="J15" s="99"/>
      <c r="K15" s="89" t="s">
        <v>26</v>
      </c>
      <c r="L15" s="90"/>
      <c r="M15" s="92"/>
      <c r="N15" s="90"/>
      <c r="O15" s="90"/>
      <c r="P15" s="90"/>
      <c r="Q15" s="90"/>
      <c r="R15" s="90"/>
      <c r="S15" s="90"/>
      <c r="T15" s="90"/>
    </row>
    <row r="16" spans="1:21" ht="18">
      <c r="A16" s="163"/>
      <c r="B16" s="156" t="s">
        <v>57</v>
      </c>
      <c r="C16" s="156"/>
      <c r="D16" s="156"/>
      <c r="E16" s="156"/>
      <c r="F16" s="156"/>
      <c r="G16" s="73">
        <f>+G10+G15</f>
        <v>1892238.99</v>
      </c>
      <c r="H16" s="102"/>
      <c r="J16" s="99"/>
      <c r="K16" s="89"/>
      <c r="L16" s="90"/>
      <c r="M16" s="92"/>
      <c r="N16" s="90"/>
      <c r="O16" s="90"/>
      <c r="P16" s="90"/>
      <c r="Q16" s="90"/>
      <c r="R16" s="90"/>
      <c r="S16" s="90"/>
      <c r="T16" s="90"/>
    </row>
    <row r="17" spans="1:20" ht="36">
      <c r="A17" s="167" t="s">
        <v>58</v>
      </c>
      <c r="B17" s="80" t="s">
        <v>59</v>
      </c>
      <c r="C17" s="81" t="s">
        <v>60</v>
      </c>
      <c r="D17" s="81" t="s">
        <v>61</v>
      </c>
      <c r="E17" s="81" t="s">
        <v>23</v>
      </c>
      <c r="F17" s="80" t="s">
        <v>3</v>
      </c>
      <c r="G17" s="81" t="s">
        <v>62</v>
      </c>
      <c r="H17" s="46"/>
      <c r="J17" s="99"/>
      <c r="K17" s="91"/>
      <c r="L17" s="90"/>
      <c r="M17" s="92"/>
      <c r="N17" s="90"/>
      <c r="O17" s="90"/>
      <c r="P17" s="90"/>
      <c r="Q17" s="90"/>
      <c r="R17" s="90"/>
      <c r="S17" s="90"/>
      <c r="T17" s="90"/>
    </row>
    <row r="18" spans="1:20" ht="36">
      <c r="A18" s="168"/>
      <c r="B18" s="82" t="s">
        <v>63</v>
      </c>
      <c r="C18" s="83">
        <v>0</v>
      </c>
      <c r="D18" s="87" t="s">
        <v>64</v>
      </c>
      <c r="E18" s="88" t="s">
        <v>52</v>
      </c>
      <c r="F18" s="85">
        <f>+VLOOKUP(E18,L$2:$M$13,2,0)</f>
        <v>3.5000000000000003E-2</v>
      </c>
      <c r="G18" s="86">
        <f>+C18*F18</f>
        <v>0</v>
      </c>
      <c r="H18" s="46"/>
      <c r="J18" s="99"/>
      <c r="K18" s="109"/>
      <c r="L18" s="90"/>
      <c r="M18" s="92"/>
      <c r="N18" s="90"/>
      <c r="O18" s="90"/>
      <c r="P18" s="90"/>
      <c r="Q18" s="90"/>
      <c r="R18" s="90"/>
      <c r="S18" s="90"/>
      <c r="T18" s="90"/>
    </row>
    <row r="19" spans="1:20" ht="43.5" customHeight="1">
      <c r="A19" s="168"/>
      <c r="B19" s="82" t="s">
        <v>65</v>
      </c>
      <c r="C19" s="83">
        <v>0</v>
      </c>
      <c r="D19" s="148" t="s">
        <v>66</v>
      </c>
      <c r="E19" s="148"/>
      <c r="F19" s="66">
        <v>0.15</v>
      </c>
      <c r="G19" s="84">
        <f>+C19*F19</f>
        <v>0</v>
      </c>
      <c r="H19" s="46"/>
      <c r="J19" s="102"/>
      <c r="K19" s="110"/>
      <c r="L19" s="111"/>
      <c r="M19" s="111"/>
    </row>
    <row r="20" spans="1:20" ht="60" customHeight="1">
      <c r="A20" s="168"/>
      <c r="B20" s="93" t="s">
        <v>59</v>
      </c>
      <c r="C20" s="94" t="s">
        <v>67</v>
      </c>
      <c r="D20" s="149" t="s">
        <v>68</v>
      </c>
      <c r="E20" s="150"/>
      <c r="F20" s="93" t="s">
        <v>3</v>
      </c>
      <c r="G20" s="94" t="s">
        <v>62</v>
      </c>
      <c r="H20" s="67" t="s">
        <v>69</v>
      </c>
      <c r="I20" s="51">
        <f>+VLOOKUP(D21,'Tarifas validar '!A$5:G425,7,0)</f>
        <v>0.53</v>
      </c>
      <c r="J20" s="52" t="s">
        <v>70</v>
      </c>
      <c r="K20" s="51">
        <f>+VLOOKUP(D21,'Tarifas validar '!A$5:Z425,8,0)</f>
        <v>5.3</v>
      </c>
    </row>
    <row r="21" spans="1:20" ht="20.25" customHeight="1">
      <c r="A21" s="168"/>
      <c r="B21" s="157" t="s">
        <v>71</v>
      </c>
      <c r="C21" s="159">
        <f>+G10</f>
        <v>1892238.99</v>
      </c>
      <c r="D21" s="151">
        <v>4661</v>
      </c>
      <c r="E21" s="152"/>
      <c r="F21" s="55">
        <f>+VLOOKUP(D21,'Tarifas validar '!A$5:C425,3,0)</f>
        <v>5</v>
      </c>
      <c r="G21" s="143">
        <f>+(C21*F21)/1000</f>
        <v>9461.1949499999992</v>
      </c>
      <c r="H21" s="174">
        <f>+I20*C21%</f>
        <v>10028.866646999999</v>
      </c>
      <c r="I21" s="174"/>
      <c r="J21" s="135">
        <f>+(K20*C21)/1000</f>
        <v>10028.866647000001</v>
      </c>
      <c r="K21" s="135"/>
    </row>
    <row r="22" spans="1:20" ht="63.75" customHeight="1">
      <c r="A22" s="168"/>
      <c r="B22" s="158"/>
      <c r="C22" s="160"/>
      <c r="D22" s="133" t="str">
        <f>+VLOOKUP(D21,'Tarifas validar '!A$5:C425,2,0)</f>
        <v>Comercio al por mayor de combustibles sólidos, líquidos, gaseosos y productos conexos</v>
      </c>
      <c r="E22" s="134"/>
      <c r="F22" s="56" t="s">
        <v>72</v>
      </c>
      <c r="G22" s="144"/>
      <c r="H22" s="174"/>
      <c r="I22" s="174"/>
      <c r="J22" s="135"/>
      <c r="K22" s="135"/>
    </row>
    <row r="23" spans="1:20" ht="29.25" customHeight="1">
      <c r="A23" s="169"/>
      <c r="B23" s="53" t="s">
        <v>16</v>
      </c>
      <c r="C23" s="54">
        <f>+G21</f>
        <v>9461.1949499999992</v>
      </c>
      <c r="D23" s="54"/>
      <c r="E23" s="50"/>
      <c r="F23" s="57">
        <v>0.06</v>
      </c>
      <c r="G23" s="58">
        <f>+C23*F23</f>
        <v>567.67169699999988</v>
      </c>
      <c r="H23" s="174"/>
      <c r="I23" s="174"/>
      <c r="J23" s="135"/>
      <c r="K23" s="135"/>
    </row>
    <row r="24" spans="1:20" ht="38.25" customHeight="1" thickBot="1">
      <c r="A24" s="59"/>
      <c r="B24" s="170" t="s">
        <v>73</v>
      </c>
      <c r="C24" s="170"/>
      <c r="D24" s="170"/>
      <c r="E24" s="170"/>
      <c r="F24" s="170"/>
      <c r="G24" s="60">
        <f>+G18+G19+G21+G23</f>
        <v>10028.866646999999</v>
      </c>
      <c r="H24" s="46"/>
      <c r="J24" s="46"/>
    </row>
    <row r="25" spans="1:20" ht="20.25">
      <c r="A25" s="61"/>
      <c r="B25" s="61"/>
      <c r="C25" s="61"/>
      <c r="D25" s="61"/>
      <c r="E25" s="61"/>
      <c r="F25" s="61"/>
      <c r="G25" s="62"/>
      <c r="H25" s="46"/>
      <c r="J25" s="46"/>
    </row>
    <row r="26" spans="1:20" ht="28.5" customHeight="1" thickBot="1">
      <c r="A26" s="130" t="s">
        <v>74</v>
      </c>
      <c r="B26" s="131"/>
      <c r="C26" s="131"/>
      <c r="D26" s="131"/>
      <c r="E26" s="131"/>
      <c r="F26" s="132"/>
      <c r="G26" s="64">
        <v>0</v>
      </c>
      <c r="H26" s="46"/>
      <c r="J26" s="46"/>
    </row>
    <row r="27" spans="1:20" ht="20.25">
      <c r="A27" s="61"/>
      <c r="B27" s="61"/>
      <c r="C27" s="61"/>
      <c r="D27" s="61"/>
      <c r="E27" s="61"/>
      <c r="F27" s="61"/>
      <c r="G27" s="62"/>
      <c r="H27" s="46"/>
      <c r="J27" s="46"/>
    </row>
    <row r="28" spans="1:20" ht="53.25" customHeight="1" thickBot="1">
      <c r="A28" s="179" t="s">
        <v>75</v>
      </c>
      <c r="B28" s="180"/>
      <c r="C28" s="180"/>
      <c r="D28" s="180"/>
      <c r="E28" s="180"/>
      <c r="F28" s="181"/>
      <c r="G28" s="63">
        <f>+G16-G24-G26</f>
        <v>1882210.123353</v>
      </c>
      <c r="H28" s="46"/>
      <c r="J28" s="46"/>
    </row>
    <row r="29" spans="1:20">
      <c r="H29" s="46"/>
      <c r="J29" s="46"/>
    </row>
    <row r="30" spans="1:20">
      <c r="H30" s="46"/>
      <c r="J30" s="46"/>
      <c r="K30" s="46"/>
    </row>
    <row r="31" spans="1:20">
      <c r="H31" s="48"/>
      <c r="J31" s="46"/>
    </row>
    <row r="32" spans="1:20">
      <c r="H32" s="46"/>
      <c r="J32" s="46"/>
      <c r="K32" s="46"/>
    </row>
    <row r="33" spans="8:11">
      <c r="H33" s="49"/>
      <c r="J33" s="49"/>
      <c r="K33" s="49"/>
    </row>
  </sheetData>
  <mergeCells count="30">
    <mergeCell ref="A28:F28"/>
    <mergeCell ref="G21:G22"/>
    <mergeCell ref="H21:I23"/>
    <mergeCell ref="J21:K23"/>
    <mergeCell ref="D22:E22"/>
    <mergeCell ref="B24:F24"/>
    <mergeCell ref="A26:F26"/>
    <mergeCell ref="B16:F16"/>
    <mergeCell ref="A17:A23"/>
    <mergeCell ref="D19:E19"/>
    <mergeCell ref="D20:E20"/>
    <mergeCell ref="B21:B22"/>
    <mergeCell ref="C21:C22"/>
    <mergeCell ref="D21:E21"/>
    <mergeCell ref="A5:A16"/>
    <mergeCell ref="B15:F15"/>
    <mergeCell ref="B6:D6"/>
    <mergeCell ref="B7:D7"/>
    <mergeCell ref="B8:D8"/>
    <mergeCell ref="B9:D9"/>
    <mergeCell ref="B10:F10"/>
    <mergeCell ref="B11:D11"/>
    <mergeCell ref="B12:D12"/>
    <mergeCell ref="B13:D13"/>
    <mergeCell ref="B14:D14"/>
    <mergeCell ref="B1:G1"/>
    <mergeCell ref="B2:G2"/>
    <mergeCell ref="B3:G3"/>
    <mergeCell ref="B4:G4"/>
    <mergeCell ref="B5:D5"/>
  </mergeCells>
  <dataValidations count="3">
    <dataValidation type="list" allowBlank="1" showInputMessage="1" showErrorMessage="1" sqref="F19" xr:uid="{87C37E6F-31D1-4208-8FEF-064A8A2F0DC3}">
      <formula1>"15%,0%"</formula1>
    </dataValidation>
    <dataValidation type="list" allowBlank="1" showInputMessage="1" showErrorMessage="1" sqref="F6:F9" xr:uid="{EEB6A039-AE2F-4E88-87F8-18AF19581AE6}">
      <formula1>"0%,5%,19%"</formula1>
    </dataValidation>
    <dataValidation type="list" allowBlank="1" showInputMessage="1" showErrorMessage="1" sqref="E18" xr:uid="{3B95EA26-D0FD-4125-BD39-F6147E69FDC4}">
      <formula1>INDIRECT($D$18)</formula1>
    </dataValidation>
  </dataValidations>
  <pageMargins left="0.70866141732283472" right="0.70866141732283472" top="0.74803149606299213" bottom="0.74803149606299213" header="0.31496062992125984" footer="0.31496062992125984"/>
  <pageSetup scale="48" orientation="landscape" r:id="rId1"/>
  <tableParts count="2">
    <tablePart r:id="rId2"/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2ABCF2E-B5BB-4D75-BE5B-10898F06988E}">
          <x14:formula1>
            <xm:f>Hoja3!$B$3:$B$6</xm:f>
          </x14:formula1>
          <xm:sqref>D18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011043-03A8-4B2D-A136-04FB94E41765}">
  <dimension ref="A1:H425"/>
  <sheetViews>
    <sheetView topLeftCell="A118" workbookViewId="0">
      <selection activeCell="C215" sqref="C215"/>
    </sheetView>
  </sheetViews>
  <sheetFormatPr defaultColWidth="11.42578125" defaultRowHeight="15"/>
  <cols>
    <col min="1" max="1" width="11.28515625" style="28" bestFit="1" customWidth="1"/>
    <col min="2" max="2" width="78.7109375" style="39" customWidth="1"/>
    <col min="4" max="8" width="0" hidden="1" customWidth="1"/>
  </cols>
  <sheetData>
    <row r="1" spans="1:8" ht="15.75" thickBot="1"/>
    <row r="2" spans="1:8" ht="15.75" thickBot="1">
      <c r="A2" s="171" t="s">
        <v>78</v>
      </c>
      <c r="B2" s="172"/>
      <c r="C2" s="173"/>
    </row>
    <row r="3" spans="1:8" ht="15.75" thickBot="1">
      <c r="A3" s="29"/>
    </row>
    <row r="4" spans="1:8" ht="17.25" thickBot="1">
      <c r="A4" s="30" t="s">
        <v>79</v>
      </c>
      <c r="B4" s="40" t="s">
        <v>80</v>
      </c>
      <c r="C4" s="31" t="s">
        <v>24</v>
      </c>
      <c r="D4" t="s">
        <v>81</v>
      </c>
      <c r="E4" t="s">
        <v>16</v>
      </c>
      <c r="F4" t="s">
        <v>82</v>
      </c>
      <c r="G4" t="s">
        <v>83</v>
      </c>
      <c r="H4" t="s">
        <v>84</v>
      </c>
    </row>
    <row r="5" spans="1:8" ht="17.25" thickBot="1">
      <c r="A5" s="32">
        <v>90</v>
      </c>
      <c r="B5" s="41" t="s">
        <v>85</v>
      </c>
      <c r="C5" s="33">
        <v>5</v>
      </c>
      <c r="D5">
        <f>+C5/1000</f>
        <v>5.0000000000000001E-3</v>
      </c>
      <c r="E5">
        <f>+D5*6%</f>
        <v>2.9999999999999997E-4</v>
      </c>
      <c r="F5" s="38">
        <f>+(D5+E5)</f>
        <v>5.3E-3</v>
      </c>
      <c r="G5" s="38">
        <f t="shared" ref="G5:G68" si="0">+F5*100</f>
        <v>0.53</v>
      </c>
      <c r="H5">
        <f>+F5*1000</f>
        <v>5.3</v>
      </c>
    </row>
    <row r="6" spans="1:8" ht="17.25" thickBot="1">
      <c r="A6" s="32">
        <v>0</v>
      </c>
      <c r="B6" s="41"/>
      <c r="C6" s="33">
        <v>0</v>
      </c>
      <c r="D6">
        <f t="shared" ref="D6:D69" si="1">+C6/1000</f>
        <v>0</v>
      </c>
      <c r="E6">
        <f t="shared" ref="E6:E69" si="2">+D6*6%</f>
        <v>0</v>
      </c>
      <c r="F6" s="38">
        <f t="shared" ref="F6:F69" si="3">+(D6+E6)</f>
        <v>0</v>
      </c>
      <c r="G6" s="38">
        <f t="shared" si="0"/>
        <v>0</v>
      </c>
      <c r="H6">
        <f t="shared" ref="H6:H69" si="4">+F6*1000</f>
        <v>0</v>
      </c>
    </row>
    <row r="7" spans="1:8" ht="17.25" thickBot="1">
      <c r="A7" s="34">
        <v>161</v>
      </c>
      <c r="B7" s="42" t="s">
        <v>86</v>
      </c>
      <c r="C7" s="35">
        <v>7</v>
      </c>
      <c r="D7">
        <f t="shared" si="1"/>
        <v>7.0000000000000001E-3</v>
      </c>
      <c r="E7">
        <f t="shared" si="2"/>
        <v>4.2000000000000002E-4</v>
      </c>
      <c r="F7" s="38">
        <f t="shared" si="3"/>
        <v>7.4200000000000004E-3</v>
      </c>
      <c r="G7" s="38">
        <f t="shared" si="0"/>
        <v>0.74199999999999999</v>
      </c>
      <c r="H7">
        <f t="shared" si="4"/>
        <v>7.4200000000000008</v>
      </c>
    </row>
    <row r="8" spans="1:8" ht="17.25" thickBot="1">
      <c r="A8" s="36">
        <v>162</v>
      </c>
      <c r="B8" s="43" t="s">
        <v>87</v>
      </c>
      <c r="C8" s="37">
        <v>7</v>
      </c>
      <c r="D8">
        <f t="shared" si="1"/>
        <v>7.0000000000000001E-3</v>
      </c>
      <c r="E8">
        <f t="shared" si="2"/>
        <v>4.2000000000000002E-4</v>
      </c>
      <c r="F8" s="38">
        <f t="shared" si="3"/>
        <v>7.4200000000000004E-3</v>
      </c>
      <c r="G8" s="38">
        <f t="shared" si="0"/>
        <v>0.74199999999999999</v>
      </c>
      <c r="H8">
        <f t="shared" si="4"/>
        <v>7.4200000000000008</v>
      </c>
    </row>
    <row r="9" spans="1:8" ht="17.25" thickBot="1">
      <c r="A9" s="34">
        <v>163</v>
      </c>
      <c r="B9" s="42" t="s">
        <v>88</v>
      </c>
      <c r="C9" s="35">
        <v>7</v>
      </c>
      <c r="D9">
        <f t="shared" si="1"/>
        <v>7.0000000000000001E-3</v>
      </c>
      <c r="E9">
        <f t="shared" si="2"/>
        <v>4.2000000000000002E-4</v>
      </c>
      <c r="F9" s="38">
        <f t="shared" si="3"/>
        <v>7.4200000000000004E-3</v>
      </c>
      <c r="G9" s="38">
        <f t="shared" si="0"/>
        <v>0.74199999999999999</v>
      </c>
      <c r="H9">
        <f t="shared" si="4"/>
        <v>7.4200000000000008</v>
      </c>
    </row>
    <row r="10" spans="1:8" ht="17.25" thickBot="1">
      <c r="A10" s="36">
        <v>240</v>
      </c>
      <c r="B10" s="43" t="s">
        <v>89</v>
      </c>
      <c r="C10" s="37">
        <v>7</v>
      </c>
      <c r="D10">
        <f t="shared" si="1"/>
        <v>7.0000000000000001E-3</v>
      </c>
      <c r="E10">
        <f t="shared" si="2"/>
        <v>4.2000000000000002E-4</v>
      </c>
      <c r="F10" s="38">
        <f t="shared" si="3"/>
        <v>7.4200000000000004E-3</v>
      </c>
      <c r="G10" s="38">
        <f t="shared" si="0"/>
        <v>0.74199999999999999</v>
      </c>
      <c r="H10">
        <f t="shared" si="4"/>
        <v>7.4200000000000008</v>
      </c>
    </row>
    <row r="11" spans="1:8" ht="17.25" thickBot="1">
      <c r="A11" s="34">
        <v>510</v>
      </c>
      <c r="B11" s="42" t="s">
        <v>90</v>
      </c>
      <c r="C11" s="35">
        <v>7</v>
      </c>
      <c r="D11">
        <f t="shared" si="1"/>
        <v>7.0000000000000001E-3</v>
      </c>
      <c r="E11">
        <f t="shared" si="2"/>
        <v>4.2000000000000002E-4</v>
      </c>
      <c r="F11" s="38">
        <f t="shared" si="3"/>
        <v>7.4200000000000004E-3</v>
      </c>
      <c r="G11" s="38">
        <f t="shared" si="0"/>
        <v>0.74199999999999999</v>
      </c>
      <c r="H11">
        <f t="shared" si="4"/>
        <v>7.4200000000000008</v>
      </c>
    </row>
    <row r="12" spans="1:8" ht="17.25" thickBot="1">
      <c r="A12" s="36">
        <v>520</v>
      </c>
      <c r="B12" s="43" t="s">
        <v>91</v>
      </c>
      <c r="C12" s="37">
        <v>7</v>
      </c>
      <c r="D12">
        <f t="shared" si="1"/>
        <v>7.0000000000000001E-3</v>
      </c>
      <c r="E12">
        <f t="shared" si="2"/>
        <v>4.2000000000000002E-4</v>
      </c>
      <c r="F12" s="38">
        <f t="shared" si="3"/>
        <v>7.4200000000000004E-3</v>
      </c>
      <c r="G12" s="38">
        <f t="shared" si="0"/>
        <v>0.74199999999999999</v>
      </c>
      <c r="H12">
        <f t="shared" si="4"/>
        <v>7.4200000000000008</v>
      </c>
    </row>
    <row r="13" spans="1:8" ht="17.25" thickBot="1">
      <c r="A13" s="34">
        <v>610</v>
      </c>
      <c r="B13" s="42" t="s">
        <v>92</v>
      </c>
      <c r="C13" s="35">
        <v>7</v>
      </c>
      <c r="D13">
        <f t="shared" si="1"/>
        <v>7.0000000000000001E-3</v>
      </c>
      <c r="E13">
        <f t="shared" si="2"/>
        <v>4.2000000000000002E-4</v>
      </c>
      <c r="F13" s="38">
        <f t="shared" si="3"/>
        <v>7.4200000000000004E-3</v>
      </c>
      <c r="G13" s="38">
        <f t="shared" si="0"/>
        <v>0.74199999999999999</v>
      </c>
      <c r="H13">
        <f t="shared" si="4"/>
        <v>7.4200000000000008</v>
      </c>
    </row>
    <row r="14" spans="1:8" ht="17.25" thickBot="1">
      <c r="A14" s="36">
        <v>620</v>
      </c>
      <c r="B14" s="43" t="s">
        <v>93</v>
      </c>
      <c r="C14" s="37">
        <v>7</v>
      </c>
      <c r="D14">
        <f t="shared" si="1"/>
        <v>7.0000000000000001E-3</v>
      </c>
      <c r="E14">
        <f t="shared" si="2"/>
        <v>4.2000000000000002E-4</v>
      </c>
      <c r="F14" s="38">
        <f t="shared" si="3"/>
        <v>7.4200000000000004E-3</v>
      </c>
      <c r="G14" s="38">
        <f t="shared" si="0"/>
        <v>0.74199999999999999</v>
      </c>
      <c r="H14">
        <f t="shared" si="4"/>
        <v>7.4200000000000008</v>
      </c>
    </row>
    <row r="15" spans="1:8" ht="17.25" thickBot="1">
      <c r="A15" s="34">
        <v>710</v>
      </c>
      <c r="B15" s="42" t="s">
        <v>94</v>
      </c>
      <c r="C15" s="35">
        <v>7</v>
      </c>
      <c r="D15">
        <f t="shared" si="1"/>
        <v>7.0000000000000001E-3</v>
      </c>
      <c r="E15">
        <f t="shared" si="2"/>
        <v>4.2000000000000002E-4</v>
      </c>
      <c r="F15" s="38">
        <f t="shared" si="3"/>
        <v>7.4200000000000004E-3</v>
      </c>
      <c r="G15" s="38">
        <f t="shared" si="0"/>
        <v>0.74199999999999999</v>
      </c>
      <c r="H15">
        <f t="shared" si="4"/>
        <v>7.4200000000000008</v>
      </c>
    </row>
    <row r="16" spans="1:8" ht="17.25" thickBot="1">
      <c r="A16" s="36">
        <v>722</v>
      </c>
      <c r="B16" s="43" t="s">
        <v>95</v>
      </c>
      <c r="C16" s="37">
        <v>7</v>
      </c>
      <c r="D16">
        <f t="shared" si="1"/>
        <v>7.0000000000000001E-3</v>
      </c>
      <c r="E16">
        <f t="shared" si="2"/>
        <v>4.2000000000000002E-4</v>
      </c>
      <c r="F16" s="38">
        <f t="shared" si="3"/>
        <v>7.4200000000000004E-3</v>
      </c>
      <c r="G16" s="38">
        <f t="shared" si="0"/>
        <v>0.74199999999999999</v>
      </c>
      <c r="H16">
        <f t="shared" si="4"/>
        <v>7.4200000000000008</v>
      </c>
    </row>
    <row r="17" spans="1:8" ht="17.25" thickBot="1">
      <c r="A17" s="34">
        <v>723</v>
      </c>
      <c r="B17" s="42" t="s">
        <v>96</v>
      </c>
      <c r="C17" s="35">
        <v>7</v>
      </c>
      <c r="D17">
        <f t="shared" si="1"/>
        <v>7.0000000000000001E-3</v>
      </c>
      <c r="E17">
        <f t="shared" si="2"/>
        <v>4.2000000000000002E-4</v>
      </c>
      <c r="F17" s="38">
        <f t="shared" si="3"/>
        <v>7.4200000000000004E-3</v>
      </c>
      <c r="G17" s="38">
        <f t="shared" si="0"/>
        <v>0.74199999999999999</v>
      </c>
      <c r="H17">
        <f t="shared" si="4"/>
        <v>7.4200000000000008</v>
      </c>
    </row>
    <row r="18" spans="1:8" ht="17.25" thickBot="1">
      <c r="A18" s="36">
        <v>729</v>
      </c>
      <c r="B18" s="43" t="s">
        <v>97</v>
      </c>
      <c r="C18" s="37">
        <v>7</v>
      </c>
      <c r="D18">
        <f t="shared" si="1"/>
        <v>7.0000000000000001E-3</v>
      </c>
      <c r="E18">
        <f t="shared" si="2"/>
        <v>4.2000000000000002E-4</v>
      </c>
      <c r="F18" s="38">
        <f t="shared" si="3"/>
        <v>7.4200000000000004E-3</v>
      </c>
      <c r="G18" s="38">
        <f t="shared" si="0"/>
        <v>0.74199999999999999</v>
      </c>
      <c r="H18">
        <f t="shared" si="4"/>
        <v>7.4200000000000008</v>
      </c>
    </row>
    <row r="19" spans="1:8" ht="17.25" thickBot="1">
      <c r="A19" s="34">
        <v>811</v>
      </c>
      <c r="B19" s="42" t="s">
        <v>98</v>
      </c>
      <c r="C19" s="35">
        <v>7</v>
      </c>
      <c r="D19">
        <f t="shared" si="1"/>
        <v>7.0000000000000001E-3</v>
      </c>
      <c r="E19">
        <f t="shared" si="2"/>
        <v>4.2000000000000002E-4</v>
      </c>
      <c r="F19" s="38">
        <f t="shared" si="3"/>
        <v>7.4200000000000004E-3</v>
      </c>
      <c r="G19" s="38">
        <f t="shared" si="0"/>
        <v>0.74199999999999999</v>
      </c>
      <c r="H19">
        <f t="shared" si="4"/>
        <v>7.4200000000000008</v>
      </c>
    </row>
    <row r="20" spans="1:8" ht="17.25" thickBot="1">
      <c r="A20" s="36">
        <v>812</v>
      </c>
      <c r="B20" s="43" t="s">
        <v>99</v>
      </c>
      <c r="C20" s="37">
        <v>7</v>
      </c>
      <c r="D20">
        <f t="shared" si="1"/>
        <v>7.0000000000000001E-3</v>
      </c>
      <c r="E20">
        <f t="shared" si="2"/>
        <v>4.2000000000000002E-4</v>
      </c>
      <c r="F20" s="38">
        <f t="shared" si="3"/>
        <v>7.4200000000000004E-3</v>
      </c>
      <c r="G20" s="38">
        <f t="shared" si="0"/>
        <v>0.74199999999999999</v>
      </c>
      <c r="H20">
        <f t="shared" si="4"/>
        <v>7.4200000000000008</v>
      </c>
    </row>
    <row r="21" spans="1:8" ht="17.25" thickBot="1">
      <c r="A21" s="34">
        <v>820</v>
      </c>
      <c r="B21" s="42" t="s">
        <v>100</v>
      </c>
      <c r="C21" s="35">
        <v>7</v>
      </c>
      <c r="D21">
        <f t="shared" si="1"/>
        <v>7.0000000000000001E-3</v>
      </c>
      <c r="E21">
        <f t="shared" si="2"/>
        <v>4.2000000000000002E-4</v>
      </c>
      <c r="F21" s="38">
        <f t="shared" si="3"/>
        <v>7.4200000000000004E-3</v>
      </c>
      <c r="G21" s="38">
        <f t="shared" si="0"/>
        <v>0.74199999999999999</v>
      </c>
      <c r="H21">
        <f t="shared" si="4"/>
        <v>7.4200000000000008</v>
      </c>
    </row>
    <row r="22" spans="1:8" ht="17.25" thickBot="1">
      <c r="A22" s="36">
        <v>891</v>
      </c>
      <c r="B22" s="43" t="s">
        <v>101</v>
      </c>
      <c r="C22" s="37">
        <v>7</v>
      </c>
      <c r="D22">
        <f t="shared" si="1"/>
        <v>7.0000000000000001E-3</v>
      </c>
      <c r="E22">
        <f t="shared" si="2"/>
        <v>4.2000000000000002E-4</v>
      </c>
      <c r="F22" s="38">
        <f t="shared" si="3"/>
        <v>7.4200000000000004E-3</v>
      </c>
      <c r="G22" s="38">
        <f t="shared" si="0"/>
        <v>0.74199999999999999</v>
      </c>
      <c r="H22">
        <f t="shared" si="4"/>
        <v>7.4200000000000008</v>
      </c>
    </row>
    <row r="23" spans="1:8" ht="17.25" thickBot="1">
      <c r="A23" s="34">
        <v>892</v>
      </c>
      <c r="B23" s="42" t="s">
        <v>102</v>
      </c>
      <c r="C23" s="35">
        <v>7</v>
      </c>
      <c r="D23">
        <f t="shared" si="1"/>
        <v>7.0000000000000001E-3</v>
      </c>
      <c r="E23">
        <f t="shared" si="2"/>
        <v>4.2000000000000002E-4</v>
      </c>
      <c r="F23" s="38">
        <f t="shared" si="3"/>
        <v>7.4200000000000004E-3</v>
      </c>
      <c r="G23" s="38">
        <f t="shared" si="0"/>
        <v>0.74199999999999999</v>
      </c>
      <c r="H23">
        <f t="shared" si="4"/>
        <v>7.4200000000000008</v>
      </c>
    </row>
    <row r="24" spans="1:8" ht="17.25" thickBot="1">
      <c r="A24" s="36">
        <v>899</v>
      </c>
      <c r="B24" s="43" t="s">
        <v>103</v>
      </c>
      <c r="C24" s="37">
        <v>7</v>
      </c>
      <c r="D24">
        <f t="shared" si="1"/>
        <v>7.0000000000000001E-3</v>
      </c>
      <c r="E24">
        <f t="shared" si="2"/>
        <v>4.2000000000000002E-4</v>
      </c>
      <c r="F24" s="38">
        <f t="shared" si="3"/>
        <v>7.4200000000000004E-3</v>
      </c>
      <c r="G24" s="38">
        <f t="shared" si="0"/>
        <v>0.74199999999999999</v>
      </c>
      <c r="H24">
        <f t="shared" si="4"/>
        <v>7.4200000000000008</v>
      </c>
    </row>
    <row r="25" spans="1:8" ht="17.25" thickBot="1">
      <c r="A25" s="34">
        <v>910</v>
      </c>
      <c r="B25" s="42" t="s">
        <v>104</v>
      </c>
      <c r="C25" s="35">
        <v>7</v>
      </c>
      <c r="D25">
        <f t="shared" si="1"/>
        <v>7.0000000000000001E-3</v>
      </c>
      <c r="E25">
        <f t="shared" si="2"/>
        <v>4.2000000000000002E-4</v>
      </c>
      <c r="F25" s="38">
        <f t="shared" si="3"/>
        <v>7.4200000000000004E-3</v>
      </c>
      <c r="G25" s="38">
        <f t="shared" si="0"/>
        <v>0.74199999999999999</v>
      </c>
      <c r="H25">
        <f t="shared" si="4"/>
        <v>7.4200000000000008</v>
      </c>
    </row>
    <row r="26" spans="1:8" ht="33.75" thickBot="1">
      <c r="A26" s="36">
        <v>990</v>
      </c>
      <c r="B26" s="43" t="s">
        <v>105</v>
      </c>
      <c r="C26" s="37">
        <v>7</v>
      </c>
      <c r="D26">
        <f t="shared" si="1"/>
        <v>7.0000000000000001E-3</v>
      </c>
      <c r="E26">
        <f t="shared" si="2"/>
        <v>4.2000000000000002E-4</v>
      </c>
      <c r="F26" s="38">
        <f t="shared" si="3"/>
        <v>7.4200000000000004E-3</v>
      </c>
      <c r="G26" s="38">
        <f t="shared" si="0"/>
        <v>0.74199999999999999</v>
      </c>
      <c r="H26">
        <f t="shared" si="4"/>
        <v>7.4200000000000008</v>
      </c>
    </row>
    <row r="27" spans="1:8" ht="17.25" thickBot="1">
      <c r="A27" s="34">
        <v>1011</v>
      </c>
      <c r="B27" s="42" t="s">
        <v>106</v>
      </c>
      <c r="C27" s="35">
        <v>3.5</v>
      </c>
      <c r="D27">
        <f t="shared" si="1"/>
        <v>3.5000000000000001E-3</v>
      </c>
      <c r="E27">
        <f t="shared" si="2"/>
        <v>2.1000000000000001E-4</v>
      </c>
      <c r="F27" s="38">
        <f t="shared" si="3"/>
        <v>3.7100000000000002E-3</v>
      </c>
      <c r="G27" s="38">
        <f t="shared" si="0"/>
        <v>0.371</v>
      </c>
      <c r="H27">
        <f t="shared" si="4"/>
        <v>3.7100000000000004</v>
      </c>
    </row>
    <row r="28" spans="1:8" ht="17.25" thickBot="1">
      <c r="A28" s="36">
        <v>1012</v>
      </c>
      <c r="B28" s="43" t="s">
        <v>107</v>
      </c>
      <c r="C28" s="37">
        <v>3.5</v>
      </c>
      <c r="D28">
        <f t="shared" si="1"/>
        <v>3.5000000000000001E-3</v>
      </c>
      <c r="E28">
        <f t="shared" si="2"/>
        <v>2.1000000000000001E-4</v>
      </c>
      <c r="F28" s="38">
        <f t="shared" si="3"/>
        <v>3.7100000000000002E-3</v>
      </c>
      <c r="G28" s="38">
        <f t="shared" si="0"/>
        <v>0.371</v>
      </c>
      <c r="H28">
        <f t="shared" si="4"/>
        <v>3.7100000000000004</v>
      </c>
    </row>
    <row r="29" spans="1:8" ht="17.25" thickBot="1">
      <c r="A29" s="34">
        <v>1020</v>
      </c>
      <c r="B29" s="42" t="s">
        <v>108</v>
      </c>
      <c r="C29" s="35">
        <v>3.5</v>
      </c>
      <c r="D29">
        <f t="shared" si="1"/>
        <v>3.5000000000000001E-3</v>
      </c>
      <c r="E29">
        <f t="shared" si="2"/>
        <v>2.1000000000000001E-4</v>
      </c>
      <c r="F29" s="38">
        <f t="shared" si="3"/>
        <v>3.7100000000000002E-3</v>
      </c>
      <c r="G29" s="38">
        <f t="shared" si="0"/>
        <v>0.371</v>
      </c>
      <c r="H29">
        <f t="shared" si="4"/>
        <v>3.7100000000000004</v>
      </c>
    </row>
    <row r="30" spans="1:8" ht="17.25" thickBot="1">
      <c r="A30" s="36">
        <v>1030</v>
      </c>
      <c r="B30" s="43" t="s">
        <v>109</v>
      </c>
      <c r="C30" s="37">
        <v>3.5</v>
      </c>
      <c r="D30">
        <f t="shared" si="1"/>
        <v>3.5000000000000001E-3</v>
      </c>
      <c r="E30">
        <f t="shared" si="2"/>
        <v>2.1000000000000001E-4</v>
      </c>
      <c r="F30" s="38">
        <f t="shared" si="3"/>
        <v>3.7100000000000002E-3</v>
      </c>
      <c r="G30" s="38">
        <f t="shared" si="0"/>
        <v>0.371</v>
      </c>
      <c r="H30">
        <f t="shared" si="4"/>
        <v>3.7100000000000004</v>
      </c>
    </row>
    <row r="31" spans="1:8" ht="17.25" thickBot="1">
      <c r="A31" s="34">
        <v>1040</v>
      </c>
      <c r="B31" s="42" t="s">
        <v>110</v>
      </c>
      <c r="C31" s="35">
        <v>3.5</v>
      </c>
      <c r="D31">
        <f t="shared" si="1"/>
        <v>3.5000000000000001E-3</v>
      </c>
      <c r="E31">
        <f t="shared" si="2"/>
        <v>2.1000000000000001E-4</v>
      </c>
      <c r="F31" s="38">
        <f t="shared" si="3"/>
        <v>3.7100000000000002E-3</v>
      </c>
      <c r="G31" s="38">
        <f t="shared" si="0"/>
        <v>0.371</v>
      </c>
      <c r="H31">
        <f t="shared" si="4"/>
        <v>3.7100000000000004</v>
      </c>
    </row>
    <row r="32" spans="1:8" ht="17.25" thickBot="1">
      <c r="A32" s="36">
        <v>1051</v>
      </c>
      <c r="B32" s="43" t="s">
        <v>111</v>
      </c>
      <c r="C32" s="37">
        <v>7</v>
      </c>
      <c r="D32">
        <f t="shared" si="1"/>
        <v>7.0000000000000001E-3</v>
      </c>
      <c r="E32">
        <f t="shared" si="2"/>
        <v>4.2000000000000002E-4</v>
      </c>
      <c r="F32" s="38">
        <f t="shared" si="3"/>
        <v>7.4200000000000004E-3</v>
      </c>
      <c r="G32" s="38">
        <f t="shared" si="0"/>
        <v>0.74199999999999999</v>
      </c>
      <c r="H32">
        <f t="shared" si="4"/>
        <v>7.4200000000000008</v>
      </c>
    </row>
    <row r="33" spans="1:8" ht="17.25" thickBot="1">
      <c r="A33" s="34">
        <v>1052</v>
      </c>
      <c r="B33" s="42" t="s">
        <v>112</v>
      </c>
      <c r="C33" s="35">
        <v>3.5</v>
      </c>
      <c r="D33">
        <f t="shared" si="1"/>
        <v>3.5000000000000001E-3</v>
      </c>
      <c r="E33">
        <f t="shared" si="2"/>
        <v>2.1000000000000001E-4</v>
      </c>
      <c r="F33" s="38">
        <f t="shared" si="3"/>
        <v>3.7100000000000002E-3</v>
      </c>
      <c r="G33" s="38">
        <f t="shared" si="0"/>
        <v>0.371</v>
      </c>
      <c r="H33">
        <f t="shared" si="4"/>
        <v>3.7100000000000004</v>
      </c>
    </row>
    <row r="34" spans="1:8" ht="17.25" thickBot="1">
      <c r="A34" s="36">
        <v>1061</v>
      </c>
      <c r="B34" s="43" t="s">
        <v>113</v>
      </c>
      <c r="C34" s="37">
        <v>3.5</v>
      </c>
      <c r="D34">
        <f t="shared" si="1"/>
        <v>3.5000000000000001E-3</v>
      </c>
      <c r="E34">
        <f t="shared" si="2"/>
        <v>2.1000000000000001E-4</v>
      </c>
      <c r="F34" s="38">
        <f t="shared" si="3"/>
        <v>3.7100000000000002E-3</v>
      </c>
      <c r="G34" s="38">
        <f t="shared" si="0"/>
        <v>0.371</v>
      </c>
      <c r="H34">
        <f t="shared" si="4"/>
        <v>3.7100000000000004</v>
      </c>
    </row>
    <row r="35" spans="1:8" ht="17.25" thickBot="1">
      <c r="A35" s="34">
        <v>1062</v>
      </c>
      <c r="B35" s="42" t="s">
        <v>114</v>
      </c>
      <c r="C35" s="35">
        <v>3.5</v>
      </c>
      <c r="D35">
        <f t="shared" si="1"/>
        <v>3.5000000000000001E-3</v>
      </c>
      <c r="E35">
        <f t="shared" si="2"/>
        <v>2.1000000000000001E-4</v>
      </c>
      <c r="F35" s="38">
        <f t="shared" si="3"/>
        <v>3.7100000000000002E-3</v>
      </c>
      <c r="G35" s="38">
        <f t="shared" si="0"/>
        <v>0.371</v>
      </c>
      <c r="H35">
        <f t="shared" si="4"/>
        <v>3.7100000000000004</v>
      </c>
    </row>
    <row r="36" spans="1:8" ht="17.25" thickBot="1">
      <c r="A36" s="36">
        <v>1063</v>
      </c>
      <c r="B36" s="43" t="s">
        <v>115</v>
      </c>
      <c r="C36" s="37">
        <v>3.5</v>
      </c>
      <c r="D36">
        <f t="shared" si="1"/>
        <v>3.5000000000000001E-3</v>
      </c>
      <c r="E36">
        <f t="shared" si="2"/>
        <v>2.1000000000000001E-4</v>
      </c>
      <c r="F36" s="38">
        <f t="shared" si="3"/>
        <v>3.7100000000000002E-3</v>
      </c>
      <c r="G36" s="38">
        <f t="shared" si="0"/>
        <v>0.371</v>
      </c>
      <c r="H36">
        <f t="shared" si="4"/>
        <v>3.7100000000000004</v>
      </c>
    </row>
    <row r="37" spans="1:8" ht="17.25" thickBot="1">
      <c r="A37" s="34">
        <v>1071</v>
      </c>
      <c r="B37" s="42" t="s">
        <v>116</v>
      </c>
      <c r="C37" s="35">
        <v>3.5</v>
      </c>
      <c r="D37">
        <f t="shared" si="1"/>
        <v>3.5000000000000001E-3</v>
      </c>
      <c r="E37">
        <f t="shared" si="2"/>
        <v>2.1000000000000001E-4</v>
      </c>
      <c r="F37" s="38">
        <f t="shared" si="3"/>
        <v>3.7100000000000002E-3</v>
      </c>
      <c r="G37" s="38">
        <f t="shared" si="0"/>
        <v>0.371</v>
      </c>
      <c r="H37">
        <f t="shared" si="4"/>
        <v>3.7100000000000004</v>
      </c>
    </row>
    <row r="38" spans="1:8" ht="17.25" thickBot="1">
      <c r="A38" s="36">
        <v>1072</v>
      </c>
      <c r="B38" s="43" t="s">
        <v>117</v>
      </c>
      <c r="C38" s="37">
        <v>3.5</v>
      </c>
      <c r="D38">
        <f t="shared" si="1"/>
        <v>3.5000000000000001E-3</v>
      </c>
      <c r="E38">
        <f t="shared" si="2"/>
        <v>2.1000000000000001E-4</v>
      </c>
      <c r="F38" s="38">
        <f t="shared" si="3"/>
        <v>3.7100000000000002E-3</v>
      </c>
      <c r="G38" s="38">
        <f t="shared" si="0"/>
        <v>0.371</v>
      </c>
      <c r="H38">
        <f t="shared" si="4"/>
        <v>3.7100000000000004</v>
      </c>
    </row>
    <row r="39" spans="1:8" ht="17.25" thickBot="1">
      <c r="A39" s="34">
        <v>1081</v>
      </c>
      <c r="B39" s="42" t="s">
        <v>118</v>
      </c>
      <c r="C39" s="35">
        <v>3.5</v>
      </c>
      <c r="D39">
        <f t="shared" si="1"/>
        <v>3.5000000000000001E-3</v>
      </c>
      <c r="E39">
        <f t="shared" si="2"/>
        <v>2.1000000000000001E-4</v>
      </c>
      <c r="F39" s="38">
        <f t="shared" si="3"/>
        <v>3.7100000000000002E-3</v>
      </c>
      <c r="G39" s="38">
        <f t="shared" si="0"/>
        <v>0.371</v>
      </c>
      <c r="H39">
        <f t="shared" si="4"/>
        <v>3.7100000000000004</v>
      </c>
    </row>
    <row r="40" spans="1:8" ht="17.25" thickBot="1">
      <c r="A40" s="36">
        <v>1082</v>
      </c>
      <c r="B40" s="43" t="s">
        <v>119</v>
      </c>
      <c r="C40" s="37">
        <v>3.5</v>
      </c>
      <c r="D40">
        <f t="shared" si="1"/>
        <v>3.5000000000000001E-3</v>
      </c>
      <c r="E40">
        <f t="shared" si="2"/>
        <v>2.1000000000000001E-4</v>
      </c>
      <c r="F40" s="38">
        <f t="shared" si="3"/>
        <v>3.7100000000000002E-3</v>
      </c>
      <c r="G40" s="38">
        <f t="shared" si="0"/>
        <v>0.371</v>
      </c>
      <c r="H40">
        <f t="shared" si="4"/>
        <v>3.7100000000000004</v>
      </c>
    </row>
    <row r="41" spans="1:8" ht="17.25" thickBot="1">
      <c r="A41" s="34">
        <v>1083</v>
      </c>
      <c r="B41" s="42" t="s">
        <v>120</v>
      </c>
      <c r="C41" s="35">
        <v>3.5</v>
      </c>
      <c r="D41">
        <f t="shared" si="1"/>
        <v>3.5000000000000001E-3</v>
      </c>
      <c r="E41">
        <f t="shared" si="2"/>
        <v>2.1000000000000001E-4</v>
      </c>
      <c r="F41" s="38">
        <f t="shared" si="3"/>
        <v>3.7100000000000002E-3</v>
      </c>
      <c r="G41" s="38">
        <f t="shared" si="0"/>
        <v>0.371</v>
      </c>
      <c r="H41">
        <f t="shared" si="4"/>
        <v>3.7100000000000004</v>
      </c>
    </row>
    <row r="42" spans="1:8" ht="17.25" thickBot="1">
      <c r="A42" s="36">
        <v>1084</v>
      </c>
      <c r="B42" s="43" t="s">
        <v>121</v>
      </c>
      <c r="C42" s="37">
        <v>3.5</v>
      </c>
      <c r="D42">
        <f t="shared" si="1"/>
        <v>3.5000000000000001E-3</v>
      </c>
      <c r="E42">
        <f t="shared" si="2"/>
        <v>2.1000000000000001E-4</v>
      </c>
      <c r="F42" s="38">
        <f t="shared" si="3"/>
        <v>3.7100000000000002E-3</v>
      </c>
      <c r="G42" s="38">
        <f t="shared" si="0"/>
        <v>0.371</v>
      </c>
      <c r="H42">
        <f t="shared" si="4"/>
        <v>3.7100000000000004</v>
      </c>
    </row>
    <row r="43" spans="1:8" ht="17.25" thickBot="1">
      <c r="A43" s="34">
        <v>1089</v>
      </c>
      <c r="B43" s="42" t="s">
        <v>122</v>
      </c>
      <c r="C43" s="35">
        <v>3.5</v>
      </c>
      <c r="D43">
        <f t="shared" si="1"/>
        <v>3.5000000000000001E-3</v>
      </c>
      <c r="E43">
        <f t="shared" si="2"/>
        <v>2.1000000000000001E-4</v>
      </c>
      <c r="F43" s="38">
        <f t="shared" si="3"/>
        <v>3.7100000000000002E-3</v>
      </c>
      <c r="G43" s="38">
        <f t="shared" si="0"/>
        <v>0.371</v>
      </c>
      <c r="H43">
        <f t="shared" si="4"/>
        <v>3.7100000000000004</v>
      </c>
    </row>
    <row r="44" spans="1:8" ht="17.25" thickBot="1">
      <c r="A44" s="36">
        <v>1090</v>
      </c>
      <c r="B44" s="43" t="s">
        <v>123</v>
      </c>
      <c r="C44" s="37">
        <v>3.5</v>
      </c>
      <c r="D44">
        <f t="shared" si="1"/>
        <v>3.5000000000000001E-3</v>
      </c>
      <c r="E44">
        <f t="shared" si="2"/>
        <v>2.1000000000000001E-4</v>
      </c>
      <c r="F44" s="38">
        <f t="shared" si="3"/>
        <v>3.7100000000000002E-3</v>
      </c>
      <c r="G44" s="38">
        <f t="shared" si="0"/>
        <v>0.371</v>
      </c>
      <c r="H44">
        <f t="shared" si="4"/>
        <v>3.7100000000000004</v>
      </c>
    </row>
    <row r="45" spans="1:8" ht="17.25" thickBot="1">
      <c r="A45" s="34">
        <v>1101</v>
      </c>
      <c r="B45" s="42" t="s">
        <v>124</v>
      </c>
      <c r="C45" s="35">
        <v>7</v>
      </c>
      <c r="D45">
        <f t="shared" si="1"/>
        <v>7.0000000000000001E-3</v>
      </c>
      <c r="E45">
        <f t="shared" si="2"/>
        <v>4.2000000000000002E-4</v>
      </c>
      <c r="F45" s="38">
        <f t="shared" si="3"/>
        <v>7.4200000000000004E-3</v>
      </c>
      <c r="G45" s="38">
        <f t="shared" si="0"/>
        <v>0.74199999999999999</v>
      </c>
      <c r="H45">
        <f t="shared" si="4"/>
        <v>7.4200000000000008</v>
      </c>
    </row>
    <row r="46" spans="1:8" ht="17.25" thickBot="1">
      <c r="A46" s="36">
        <v>1102</v>
      </c>
      <c r="B46" s="43" t="s">
        <v>125</v>
      </c>
      <c r="C46" s="37">
        <v>7</v>
      </c>
      <c r="D46">
        <f t="shared" si="1"/>
        <v>7.0000000000000001E-3</v>
      </c>
      <c r="E46">
        <f t="shared" si="2"/>
        <v>4.2000000000000002E-4</v>
      </c>
      <c r="F46" s="38">
        <f t="shared" si="3"/>
        <v>7.4200000000000004E-3</v>
      </c>
      <c r="G46" s="38">
        <f t="shared" si="0"/>
        <v>0.74199999999999999</v>
      </c>
      <c r="H46">
        <f t="shared" si="4"/>
        <v>7.4200000000000008</v>
      </c>
    </row>
    <row r="47" spans="1:8" ht="17.25" thickBot="1">
      <c r="A47" s="34">
        <v>1103</v>
      </c>
      <c r="B47" s="42" t="s">
        <v>126</v>
      </c>
      <c r="C47" s="35">
        <v>7</v>
      </c>
      <c r="D47">
        <f t="shared" si="1"/>
        <v>7.0000000000000001E-3</v>
      </c>
      <c r="E47">
        <f t="shared" si="2"/>
        <v>4.2000000000000002E-4</v>
      </c>
      <c r="F47" s="38">
        <f t="shared" si="3"/>
        <v>7.4200000000000004E-3</v>
      </c>
      <c r="G47" s="38">
        <f t="shared" si="0"/>
        <v>0.74199999999999999</v>
      </c>
      <c r="H47">
        <f t="shared" si="4"/>
        <v>7.4200000000000008</v>
      </c>
    </row>
    <row r="48" spans="1:8" ht="33.75" thickBot="1">
      <c r="A48" s="36">
        <v>1104</v>
      </c>
      <c r="B48" s="43" t="s">
        <v>127</v>
      </c>
      <c r="C48" s="37">
        <v>6</v>
      </c>
      <c r="D48">
        <f t="shared" si="1"/>
        <v>6.0000000000000001E-3</v>
      </c>
      <c r="E48">
        <f t="shared" si="2"/>
        <v>3.5999999999999997E-4</v>
      </c>
      <c r="F48" s="38">
        <f t="shared" si="3"/>
        <v>6.3600000000000002E-3</v>
      </c>
      <c r="G48" s="38">
        <f t="shared" si="0"/>
        <v>0.63600000000000001</v>
      </c>
      <c r="H48">
        <f t="shared" si="4"/>
        <v>6.36</v>
      </c>
    </row>
    <row r="49" spans="1:8" ht="17.25" thickBot="1">
      <c r="A49" s="34">
        <v>1200</v>
      </c>
      <c r="B49" s="42" t="s">
        <v>128</v>
      </c>
      <c r="C49" s="35">
        <v>7</v>
      </c>
      <c r="D49">
        <f t="shared" si="1"/>
        <v>7.0000000000000001E-3</v>
      </c>
      <c r="E49">
        <f t="shared" si="2"/>
        <v>4.2000000000000002E-4</v>
      </c>
      <c r="F49" s="38">
        <f t="shared" si="3"/>
        <v>7.4200000000000004E-3</v>
      </c>
      <c r="G49" s="38">
        <f t="shared" si="0"/>
        <v>0.74199999999999999</v>
      </c>
      <c r="H49">
        <f t="shared" si="4"/>
        <v>7.4200000000000008</v>
      </c>
    </row>
    <row r="50" spans="1:8" ht="17.25" thickBot="1">
      <c r="A50" s="36">
        <v>1311</v>
      </c>
      <c r="B50" s="43" t="s">
        <v>129</v>
      </c>
      <c r="C50" s="37">
        <v>4</v>
      </c>
      <c r="D50">
        <f t="shared" si="1"/>
        <v>4.0000000000000001E-3</v>
      </c>
      <c r="E50">
        <f t="shared" si="2"/>
        <v>2.4000000000000001E-4</v>
      </c>
      <c r="F50" s="38">
        <f t="shared" si="3"/>
        <v>4.2399999999999998E-3</v>
      </c>
      <c r="G50" s="38">
        <f t="shared" si="0"/>
        <v>0.42399999999999999</v>
      </c>
      <c r="H50">
        <f t="shared" si="4"/>
        <v>4.24</v>
      </c>
    </row>
    <row r="51" spans="1:8" ht="17.25" thickBot="1">
      <c r="A51" s="34">
        <v>1312</v>
      </c>
      <c r="B51" s="42" t="s">
        <v>130</v>
      </c>
      <c r="C51" s="35">
        <v>4</v>
      </c>
      <c r="D51">
        <f t="shared" si="1"/>
        <v>4.0000000000000001E-3</v>
      </c>
      <c r="E51">
        <f t="shared" si="2"/>
        <v>2.4000000000000001E-4</v>
      </c>
      <c r="F51" s="38">
        <f t="shared" si="3"/>
        <v>4.2399999999999998E-3</v>
      </c>
      <c r="G51" s="38">
        <f t="shared" si="0"/>
        <v>0.42399999999999999</v>
      </c>
      <c r="H51">
        <f t="shared" si="4"/>
        <v>4.24</v>
      </c>
    </row>
    <row r="52" spans="1:8" ht="17.25" thickBot="1">
      <c r="A52" s="36">
        <v>1313</v>
      </c>
      <c r="B52" s="43" t="s">
        <v>131</v>
      </c>
      <c r="C52" s="37">
        <v>4</v>
      </c>
      <c r="D52">
        <f t="shared" si="1"/>
        <v>4.0000000000000001E-3</v>
      </c>
      <c r="E52">
        <f t="shared" si="2"/>
        <v>2.4000000000000001E-4</v>
      </c>
      <c r="F52" s="38">
        <f t="shared" si="3"/>
        <v>4.2399999999999998E-3</v>
      </c>
      <c r="G52" s="38">
        <f t="shared" si="0"/>
        <v>0.42399999999999999</v>
      </c>
      <c r="H52">
        <f t="shared" si="4"/>
        <v>4.24</v>
      </c>
    </row>
    <row r="53" spans="1:8" ht="17.25" thickBot="1">
      <c r="A53" s="34">
        <v>1391</v>
      </c>
      <c r="B53" s="42" t="s">
        <v>132</v>
      </c>
      <c r="C53" s="35">
        <v>4</v>
      </c>
      <c r="D53">
        <f t="shared" si="1"/>
        <v>4.0000000000000001E-3</v>
      </c>
      <c r="E53">
        <f t="shared" si="2"/>
        <v>2.4000000000000001E-4</v>
      </c>
      <c r="F53" s="38">
        <f t="shared" si="3"/>
        <v>4.2399999999999998E-3</v>
      </c>
      <c r="G53" s="38">
        <f t="shared" si="0"/>
        <v>0.42399999999999999</v>
      </c>
      <c r="H53">
        <f t="shared" si="4"/>
        <v>4.24</v>
      </c>
    </row>
    <row r="54" spans="1:8" ht="17.25" thickBot="1">
      <c r="A54" s="36">
        <v>1392</v>
      </c>
      <c r="B54" s="43" t="s">
        <v>133</v>
      </c>
      <c r="C54" s="37">
        <v>4</v>
      </c>
      <c r="D54">
        <f t="shared" si="1"/>
        <v>4.0000000000000001E-3</v>
      </c>
      <c r="E54">
        <f t="shared" si="2"/>
        <v>2.4000000000000001E-4</v>
      </c>
      <c r="F54" s="38">
        <f t="shared" si="3"/>
        <v>4.2399999999999998E-3</v>
      </c>
      <c r="G54" s="38">
        <f t="shared" si="0"/>
        <v>0.42399999999999999</v>
      </c>
      <c r="H54">
        <f t="shared" si="4"/>
        <v>4.24</v>
      </c>
    </row>
    <row r="55" spans="1:8" ht="17.25" thickBot="1">
      <c r="A55" s="34">
        <v>1393</v>
      </c>
      <c r="B55" s="42" t="s">
        <v>134</v>
      </c>
      <c r="C55" s="35">
        <v>4</v>
      </c>
      <c r="D55">
        <f t="shared" si="1"/>
        <v>4.0000000000000001E-3</v>
      </c>
      <c r="E55">
        <f t="shared" si="2"/>
        <v>2.4000000000000001E-4</v>
      </c>
      <c r="F55" s="38">
        <f t="shared" si="3"/>
        <v>4.2399999999999998E-3</v>
      </c>
      <c r="G55" s="38">
        <f t="shared" si="0"/>
        <v>0.42399999999999999</v>
      </c>
      <c r="H55">
        <f t="shared" si="4"/>
        <v>4.24</v>
      </c>
    </row>
    <row r="56" spans="1:8" ht="17.25" thickBot="1">
      <c r="A56" s="36">
        <v>1394</v>
      </c>
      <c r="B56" s="43" t="s">
        <v>135</v>
      </c>
      <c r="C56" s="37">
        <v>4</v>
      </c>
      <c r="D56">
        <f t="shared" si="1"/>
        <v>4.0000000000000001E-3</v>
      </c>
      <c r="E56">
        <f t="shared" si="2"/>
        <v>2.4000000000000001E-4</v>
      </c>
      <c r="F56" s="38">
        <f t="shared" si="3"/>
        <v>4.2399999999999998E-3</v>
      </c>
      <c r="G56" s="38">
        <f t="shared" si="0"/>
        <v>0.42399999999999999</v>
      </c>
      <c r="H56">
        <f t="shared" si="4"/>
        <v>4.24</v>
      </c>
    </row>
    <row r="57" spans="1:8" ht="17.25" thickBot="1">
      <c r="A57" s="34">
        <v>1399</v>
      </c>
      <c r="B57" s="42" t="s">
        <v>136</v>
      </c>
      <c r="C57" s="35">
        <v>4</v>
      </c>
      <c r="D57">
        <f t="shared" si="1"/>
        <v>4.0000000000000001E-3</v>
      </c>
      <c r="E57">
        <f t="shared" si="2"/>
        <v>2.4000000000000001E-4</v>
      </c>
      <c r="F57" s="38">
        <f t="shared" si="3"/>
        <v>4.2399999999999998E-3</v>
      </c>
      <c r="G57" s="38">
        <f t="shared" si="0"/>
        <v>0.42399999999999999</v>
      </c>
      <c r="H57">
        <f t="shared" si="4"/>
        <v>4.24</v>
      </c>
    </row>
    <row r="58" spans="1:8" ht="17.25" thickBot="1">
      <c r="A58" s="36">
        <v>1410</v>
      </c>
      <c r="B58" s="43" t="s">
        <v>137</v>
      </c>
      <c r="C58" s="37">
        <v>3</v>
      </c>
      <c r="D58">
        <f t="shared" si="1"/>
        <v>3.0000000000000001E-3</v>
      </c>
      <c r="E58">
        <f t="shared" si="2"/>
        <v>1.7999999999999998E-4</v>
      </c>
      <c r="F58" s="38">
        <f t="shared" si="3"/>
        <v>3.1800000000000001E-3</v>
      </c>
      <c r="G58" s="38">
        <f t="shared" si="0"/>
        <v>0.318</v>
      </c>
      <c r="H58">
        <f t="shared" si="4"/>
        <v>3.18</v>
      </c>
    </row>
    <row r="59" spans="1:8" ht="17.25" thickBot="1">
      <c r="A59" s="34">
        <v>1420</v>
      </c>
      <c r="B59" s="42" t="s">
        <v>138</v>
      </c>
      <c r="C59" s="35">
        <v>3</v>
      </c>
      <c r="D59">
        <f t="shared" si="1"/>
        <v>3.0000000000000001E-3</v>
      </c>
      <c r="E59">
        <f t="shared" si="2"/>
        <v>1.7999999999999998E-4</v>
      </c>
      <c r="F59" s="38">
        <f t="shared" si="3"/>
        <v>3.1800000000000001E-3</v>
      </c>
      <c r="G59" s="38">
        <f t="shared" si="0"/>
        <v>0.318</v>
      </c>
      <c r="H59">
        <f t="shared" si="4"/>
        <v>3.18</v>
      </c>
    </row>
    <row r="60" spans="1:8" ht="17.25" thickBot="1">
      <c r="A60" s="36">
        <v>1430</v>
      </c>
      <c r="B60" s="43" t="s">
        <v>139</v>
      </c>
      <c r="C60" s="37">
        <v>3</v>
      </c>
      <c r="D60">
        <f t="shared" si="1"/>
        <v>3.0000000000000001E-3</v>
      </c>
      <c r="E60">
        <f t="shared" si="2"/>
        <v>1.7999999999999998E-4</v>
      </c>
      <c r="F60" s="38">
        <f t="shared" si="3"/>
        <v>3.1800000000000001E-3</v>
      </c>
      <c r="G60" s="38">
        <f t="shared" si="0"/>
        <v>0.318</v>
      </c>
      <c r="H60">
        <f t="shared" si="4"/>
        <v>3.18</v>
      </c>
    </row>
    <row r="61" spans="1:8" ht="17.25" thickBot="1">
      <c r="A61" s="34">
        <v>1511</v>
      </c>
      <c r="B61" s="42" t="s">
        <v>140</v>
      </c>
      <c r="C61" s="35">
        <v>4.5</v>
      </c>
      <c r="D61">
        <f t="shared" si="1"/>
        <v>4.4999999999999997E-3</v>
      </c>
      <c r="E61">
        <f t="shared" si="2"/>
        <v>2.6999999999999995E-4</v>
      </c>
      <c r="F61" s="38">
        <f t="shared" si="3"/>
        <v>4.7699999999999999E-3</v>
      </c>
      <c r="G61" s="38">
        <f t="shared" si="0"/>
        <v>0.47699999999999998</v>
      </c>
      <c r="H61">
        <f t="shared" si="4"/>
        <v>4.7699999999999996</v>
      </c>
    </row>
    <row r="62" spans="1:8" ht="33.75" thickBot="1">
      <c r="A62" s="36">
        <v>1512</v>
      </c>
      <c r="B62" s="43" t="s">
        <v>141</v>
      </c>
      <c r="C62" s="37">
        <v>4.5</v>
      </c>
      <c r="D62">
        <f t="shared" si="1"/>
        <v>4.4999999999999997E-3</v>
      </c>
      <c r="E62">
        <f t="shared" si="2"/>
        <v>2.6999999999999995E-4</v>
      </c>
      <c r="F62" s="38">
        <f t="shared" si="3"/>
        <v>4.7699999999999999E-3</v>
      </c>
      <c r="G62" s="38">
        <f t="shared" si="0"/>
        <v>0.47699999999999998</v>
      </c>
      <c r="H62">
        <f t="shared" si="4"/>
        <v>4.7699999999999996</v>
      </c>
    </row>
    <row r="63" spans="1:8" ht="33.75" thickBot="1">
      <c r="A63" s="34">
        <v>1513</v>
      </c>
      <c r="B63" s="42" t="s">
        <v>142</v>
      </c>
      <c r="C63" s="35">
        <v>7</v>
      </c>
      <c r="D63">
        <f t="shared" si="1"/>
        <v>7.0000000000000001E-3</v>
      </c>
      <c r="E63">
        <f t="shared" si="2"/>
        <v>4.2000000000000002E-4</v>
      </c>
      <c r="F63" s="38">
        <f t="shared" si="3"/>
        <v>7.4200000000000004E-3</v>
      </c>
      <c r="G63" s="38">
        <f t="shared" si="0"/>
        <v>0.74199999999999999</v>
      </c>
      <c r="H63">
        <f t="shared" si="4"/>
        <v>7.4200000000000008</v>
      </c>
    </row>
    <row r="64" spans="1:8" ht="17.25" thickBot="1">
      <c r="A64" s="36">
        <v>1521</v>
      </c>
      <c r="B64" s="43" t="s">
        <v>143</v>
      </c>
      <c r="C64" s="37">
        <v>3</v>
      </c>
      <c r="D64">
        <f t="shared" si="1"/>
        <v>3.0000000000000001E-3</v>
      </c>
      <c r="E64">
        <f t="shared" si="2"/>
        <v>1.7999999999999998E-4</v>
      </c>
      <c r="F64" s="38">
        <f t="shared" si="3"/>
        <v>3.1800000000000001E-3</v>
      </c>
      <c r="G64" s="38">
        <f t="shared" si="0"/>
        <v>0.318</v>
      </c>
      <c r="H64">
        <f t="shared" si="4"/>
        <v>3.18</v>
      </c>
    </row>
    <row r="65" spans="1:8" ht="17.25" thickBot="1">
      <c r="A65" s="34">
        <v>1522</v>
      </c>
      <c r="B65" s="42" t="s">
        <v>144</v>
      </c>
      <c r="C65" s="35">
        <v>3</v>
      </c>
      <c r="D65">
        <f t="shared" si="1"/>
        <v>3.0000000000000001E-3</v>
      </c>
      <c r="E65">
        <f t="shared" si="2"/>
        <v>1.7999999999999998E-4</v>
      </c>
      <c r="F65" s="38">
        <f t="shared" si="3"/>
        <v>3.1800000000000001E-3</v>
      </c>
      <c r="G65" s="38">
        <f t="shared" si="0"/>
        <v>0.318</v>
      </c>
      <c r="H65">
        <f t="shared" si="4"/>
        <v>3.18</v>
      </c>
    </row>
    <row r="66" spans="1:8" ht="17.25" thickBot="1">
      <c r="A66" s="36">
        <v>1523</v>
      </c>
      <c r="B66" s="43" t="s">
        <v>145</v>
      </c>
      <c r="C66" s="37">
        <v>7</v>
      </c>
      <c r="D66">
        <f t="shared" si="1"/>
        <v>7.0000000000000001E-3</v>
      </c>
      <c r="E66">
        <f t="shared" si="2"/>
        <v>4.2000000000000002E-4</v>
      </c>
      <c r="F66" s="38">
        <f t="shared" si="3"/>
        <v>7.4200000000000004E-3</v>
      </c>
      <c r="G66" s="38">
        <f t="shared" si="0"/>
        <v>0.74199999999999999</v>
      </c>
      <c r="H66">
        <f t="shared" si="4"/>
        <v>7.4200000000000008</v>
      </c>
    </row>
    <row r="67" spans="1:8" ht="17.25" thickBot="1">
      <c r="A67" s="34">
        <v>1610</v>
      </c>
      <c r="B67" s="42" t="s">
        <v>146</v>
      </c>
      <c r="C67" s="35">
        <v>4.5</v>
      </c>
      <c r="D67">
        <f t="shared" si="1"/>
        <v>4.4999999999999997E-3</v>
      </c>
      <c r="E67">
        <f t="shared" si="2"/>
        <v>2.6999999999999995E-4</v>
      </c>
      <c r="F67" s="38">
        <f t="shared" si="3"/>
        <v>4.7699999999999999E-3</v>
      </c>
      <c r="G67" s="38">
        <f t="shared" si="0"/>
        <v>0.47699999999999998</v>
      </c>
      <c r="H67">
        <f t="shared" si="4"/>
        <v>4.7699999999999996</v>
      </c>
    </row>
    <row r="68" spans="1:8" ht="50.25" thickBot="1">
      <c r="A68" s="36">
        <v>1620</v>
      </c>
      <c r="B68" s="43" t="s">
        <v>147</v>
      </c>
      <c r="C68" s="37">
        <v>4.5</v>
      </c>
      <c r="D68">
        <f t="shared" si="1"/>
        <v>4.4999999999999997E-3</v>
      </c>
      <c r="E68">
        <f t="shared" si="2"/>
        <v>2.6999999999999995E-4</v>
      </c>
      <c r="F68" s="38">
        <f t="shared" si="3"/>
        <v>4.7699999999999999E-3</v>
      </c>
      <c r="G68" s="38">
        <f t="shared" si="0"/>
        <v>0.47699999999999998</v>
      </c>
      <c r="H68">
        <f t="shared" si="4"/>
        <v>4.7699999999999996</v>
      </c>
    </row>
    <row r="69" spans="1:8" ht="33.75" thickBot="1">
      <c r="A69" s="34">
        <v>1630</v>
      </c>
      <c r="B69" s="42" t="s">
        <v>148</v>
      </c>
      <c r="C69" s="35">
        <v>4.5</v>
      </c>
      <c r="D69">
        <f t="shared" si="1"/>
        <v>4.4999999999999997E-3</v>
      </c>
      <c r="E69">
        <f t="shared" si="2"/>
        <v>2.6999999999999995E-4</v>
      </c>
      <c r="F69" s="38">
        <f t="shared" si="3"/>
        <v>4.7699999999999999E-3</v>
      </c>
      <c r="G69" s="38">
        <f t="shared" ref="G69:G132" si="5">+F69*100</f>
        <v>0.47699999999999998</v>
      </c>
      <c r="H69">
        <f t="shared" si="4"/>
        <v>4.7699999999999996</v>
      </c>
    </row>
    <row r="70" spans="1:8" ht="17.25" thickBot="1">
      <c r="A70" s="36">
        <v>1640</v>
      </c>
      <c r="B70" s="43" t="s">
        <v>149</v>
      </c>
      <c r="C70" s="37">
        <v>4.5</v>
      </c>
      <c r="D70">
        <f t="shared" ref="D70:D133" si="6">+C70/1000</f>
        <v>4.4999999999999997E-3</v>
      </c>
      <c r="E70">
        <f t="shared" ref="E70:E133" si="7">+D70*6%</f>
        <v>2.6999999999999995E-4</v>
      </c>
      <c r="F70" s="38">
        <f t="shared" ref="F70:F133" si="8">+(D70+E70)</f>
        <v>4.7699999999999999E-3</v>
      </c>
      <c r="G70" s="38">
        <f t="shared" si="5"/>
        <v>0.47699999999999998</v>
      </c>
      <c r="H70">
        <f t="shared" ref="H70:H133" si="9">+F70*1000</f>
        <v>4.7699999999999996</v>
      </c>
    </row>
    <row r="71" spans="1:8" ht="33.75" thickBot="1">
      <c r="A71" s="34">
        <v>1690</v>
      </c>
      <c r="B71" s="42" t="s">
        <v>150</v>
      </c>
      <c r="C71" s="35">
        <v>4.5</v>
      </c>
      <c r="D71">
        <f t="shared" si="6"/>
        <v>4.4999999999999997E-3</v>
      </c>
      <c r="E71">
        <f t="shared" si="7"/>
        <v>2.6999999999999995E-4</v>
      </c>
      <c r="F71" s="38">
        <f t="shared" si="8"/>
        <v>4.7699999999999999E-3</v>
      </c>
      <c r="G71" s="38">
        <f t="shared" si="5"/>
        <v>0.47699999999999998</v>
      </c>
      <c r="H71">
        <f t="shared" si="9"/>
        <v>4.7699999999999996</v>
      </c>
    </row>
    <row r="72" spans="1:8" ht="17.25" thickBot="1">
      <c r="A72" s="36">
        <v>1701</v>
      </c>
      <c r="B72" s="43" t="s">
        <v>151</v>
      </c>
      <c r="C72" s="37">
        <v>4</v>
      </c>
      <c r="D72">
        <f t="shared" si="6"/>
        <v>4.0000000000000001E-3</v>
      </c>
      <c r="E72">
        <f t="shared" si="7"/>
        <v>2.4000000000000001E-4</v>
      </c>
      <c r="F72" s="38">
        <f t="shared" si="8"/>
        <v>4.2399999999999998E-3</v>
      </c>
      <c r="G72" s="38">
        <f t="shared" si="5"/>
        <v>0.42399999999999999</v>
      </c>
      <c r="H72">
        <f t="shared" si="9"/>
        <v>4.24</v>
      </c>
    </row>
    <row r="73" spans="1:8" ht="33.75" thickBot="1">
      <c r="A73" s="34">
        <v>1702</v>
      </c>
      <c r="B73" s="42" t="s">
        <v>152</v>
      </c>
      <c r="C73" s="35">
        <v>4</v>
      </c>
      <c r="D73">
        <f t="shared" si="6"/>
        <v>4.0000000000000001E-3</v>
      </c>
      <c r="E73">
        <f t="shared" si="7"/>
        <v>2.4000000000000001E-4</v>
      </c>
      <c r="F73" s="38">
        <f t="shared" si="8"/>
        <v>4.2399999999999998E-3</v>
      </c>
      <c r="G73" s="38">
        <f t="shared" si="5"/>
        <v>0.42399999999999999</v>
      </c>
      <c r="H73">
        <f t="shared" si="9"/>
        <v>4.24</v>
      </c>
    </row>
    <row r="74" spans="1:8" ht="17.25" thickBot="1">
      <c r="A74" s="36">
        <v>1709</v>
      </c>
      <c r="B74" s="43" t="s">
        <v>153</v>
      </c>
      <c r="C74" s="37">
        <v>4</v>
      </c>
      <c r="D74">
        <f t="shared" si="6"/>
        <v>4.0000000000000001E-3</v>
      </c>
      <c r="E74">
        <f t="shared" si="7"/>
        <v>2.4000000000000001E-4</v>
      </c>
      <c r="F74" s="38">
        <f t="shared" si="8"/>
        <v>4.2399999999999998E-3</v>
      </c>
      <c r="G74" s="38">
        <f t="shared" si="5"/>
        <v>0.42399999999999999</v>
      </c>
      <c r="H74">
        <f t="shared" si="9"/>
        <v>4.24</v>
      </c>
    </row>
    <row r="75" spans="1:8" ht="17.25" thickBot="1">
      <c r="A75" s="34">
        <v>1811</v>
      </c>
      <c r="B75" s="42" t="s">
        <v>154</v>
      </c>
      <c r="C75" s="35">
        <v>7</v>
      </c>
      <c r="D75">
        <f t="shared" si="6"/>
        <v>7.0000000000000001E-3</v>
      </c>
      <c r="E75">
        <f t="shared" si="7"/>
        <v>4.2000000000000002E-4</v>
      </c>
      <c r="F75" s="38">
        <f t="shared" si="8"/>
        <v>7.4200000000000004E-3</v>
      </c>
      <c r="G75" s="38">
        <f t="shared" si="5"/>
        <v>0.74199999999999999</v>
      </c>
      <c r="H75">
        <f t="shared" si="9"/>
        <v>7.4200000000000008</v>
      </c>
    </row>
    <row r="76" spans="1:8" ht="17.25" thickBot="1">
      <c r="A76" s="36">
        <v>1812</v>
      </c>
      <c r="B76" s="43" t="s">
        <v>155</v>
      </c>
      <c r="C76" s="37">
        <v>7</v>
      </c>
      <c r="D76">
        <f t="shared" si="6"/>
        <v>7.0000000000000001E-3</v>
      </c>
      <c r="E76">
        <f t="shared" si="7"/>
        <v>4.2000000000000002E-4</v>
      </c>
      <c r="F76" s="38">
        <f t="shared" si="8"/>
        <v>7.4200000000000004E-3</v>
      </c>
      <c r="G76" s="38">
        <f t="shared" si="5"/>
        <v>0.74199999999999999</v>
      </c>
      <c r="H76">
        <f t="shared" si="9"/>
        <v>7.4200000000000008</v>
      </c>
    </row>
    <row r="77" spans="1:8" ht="17.25" thickBot="1">
      <c r="A77" s="34">
        <v>1820</v>
      </c>
      <c r="B77" s="42" t="s">
        <v>156</v>
      </c>
      <c r="C77" s="35">
        <v>7</v>
      </c>
      <c r="D77">
        <f t="shared" si="6"/>
        <v>7.0000000000000001E-3</v>
      </c>
      <c r="E77">
        <f t="shared" si="7"/>
        <v>4.2000000000000002E-4</v>
      </c>
      <c r="F77" s="38">
        <f t="shared" si="8"/>
        <v>7.4200000000000004E-3</v>
      </c>
      <c r="G77" s="38">
        <f t="shared" si="5"/>
        <v>0.74199999999999999</v>
      </c>
      <c r="H77">
        <f t="shared" si="9"/>
        <v>7.4200000000000008</v>
      </c>
    </row>
    <row r="78" spans="1:8" ht="17.25" thickBot="1">
      <c r="A78" s="36">
        <v>1910</v>
      </c>
      <c r="B78" s="43" t="s">
        <v>157</v>
      </c>
      <c r="C78" s="37">
        <v>7</v>
      </c>
      <c r="D78">
        <f t="shared" si="6"/>
        <v>7.0000000000000001E-3</v>
      </c>
      <c r="E78">
        <f t="shared" si="7"/>
        <v>4.2000000000000002E-4</v>
      </c>
      <c r="F78" s="38">
        <f t="shared" si="8"/>
        <v>7.4200000000000004E-3</v>
      </c>
      <c r="G78" s="38">
        <f t="shared" si="5"/>
        <v>0.74199999999999999</v>
      </c>
      <c r="H78">
        <f t="shared" si="9"/>
        <v>7.4200000000000008</v>
      </c>
    </row>
    <row r="79" spans="1:8" ht="17.25" thickBot="1">
      <c r="A79" s="34">
        <v>1921</v>
      </c>
      <c r="B79" s="42" t="s">
        <v>158</v>
      </c>
      <c r="C79" s="35">
        <v>7</v>
      </c>
      <c r="D79">
        <f t="shared" si="6"/>
        <v>7.0000000000000001E-3</v>
      </c>
      <c r="E79">
        <f t="shared" si="7"/>
        <v>4.2000000000000002E-4</v>
      </c>
      <c r="F79" s="38">
        <f t="shared" si="8"/>
        <v>7.4200000000000004E-3</v>
      </c>
      <c r="G79" s="38">
        <f t="shared" si="5"/>
        <v>0.74199999999999999</v>
      </c>
      <c r="H79">
        <f t="shared" si="9"/>
        <v>7.4200000000000008</v>
      </c>
    </row>
    <row r="80" spans="1:8" ht="17.25" thickBot="1">
      <c r="A80" s="36">
        <v>1922</v>
      </c>
      <c r="B80" s="43" t="s">
        <v>159</v>
      </c>
      <c r="C80" s="37">
        <v>7</v>
      </c>
      <c r="D80">
        <f t="shared" si="6"/>
        <v>7.0000000000000001E-3</v>
      </c>
      <c r="E80">
        <f t="shared" si="7"/>
        <v>4.2000000000000002E-4</v>
      </c>
      <c r="F80" s="38">
        <f t="shared" si="8"/>
        <v>7.4200000000000004E-3</v>
      </c>
      <c r="G80" s="38">
        <f t="shared" si="5"/>
        <v>0.74199999999999999</v>
      </c>
      <c r="H80">
        <f t="shared" si="9"/>
        <v>7.4200000000000008</v>
      </c>
    </row>
    <row r="81" spans="1:8" ht="17.25" thickBot="1">
      <c r="A81" s="34">
        <v>2011</v>
      </c>
      <c r="B81" s="42" t="s">
        <v>160</v>
      </c>
      <c r="C81" s="35">
        <v>7</v>
      </c>
      <c r="D81">
        <f t="shared" si="6"/>
        <v>7.0000000000000001E-3</v>
      </c>
      <c r="E81">
        <f t="shared" si="7"/>
        <v>4.2000000000000002E-4</v>
      </c>
      <c r="F81" s="38">
        <f t="shared" si="8"/>
        <v>7.4200000000000004E-3</v>
      </c>
      <c r="G81" s="38">
        <f t="shared" si="5"/>
        <v>0.74199999999999999</v>
      </c>
      <c r="H81">
        <f t="shared" si="9"/>
        <v>7.4200000000000008</v>
      </c>
    </row>
    <row r="82" spans="1:8" ht="17.25" thickBot="1">
      <c r="A82" s="36">
        <v>2012</v>
      </c>
      <c r="B82" s="43" t="s">
        <v>161</v>
      </c>
      <c r="C82" s="37">
        <v>5</v>
      </c>
      <c r="D82">
        <f t="shared" si="6"/>
        <v>5.0000000000000001E-3</v>
      </c>
      <c r="E82">
        <f t="shared" si="7"/>
        <v>2.9999999999999997E-4</v>
      </c>
      <c r="F82" s="38">
        <f t="shared" si="8"/>
        <v>5.3E-3</v>
      </c>
      <c r="G82" s="38">
        <f t="shared" si="5"/>
        <v>0.53</v>
      </c>
      <c r="H82">
        <f t="shared" si="9"/>
        <v>5.3</v>
      </c>
    </row>
    <row r="83" spans="1:8" ht="17.25" thickBot="1">
      <c r="A83" s="34">
        <v>2013</v>
      </c>
      <c r="B83" s="42" t="s">
        <v>162</v>
      </c>
      <c r="C83" s="35">
        <v>5</v>
      </c>
      <c r="D83">
        <f t="shared" si="6"/>
        <v>5.0000000000000001E-3</v>
      </c>
      <c r="E83">
        <f t="shared" si="7"/>
        <v>2.9999999999999997E-4</v>
      </c>
      <c r="F83" s="38">
        <f t="shared" si="8"/>
        <v>5.3E-3</v>
      </c>
      <c r="G83" s="38">
        <f t="shared" si="5"/>
        <v>0.53</v>
      </c>
      <c r="H83">
        <f t="shared" si="9"/>
        <v>5.3</v>
      </c>
    </row>
    <row r="84" spans="1:8" ht="17.25" thickBot="1">
      <c r="A84" s="36">
        <v>2014</v>
      </c>
      <c r="B84" s="43" t="s">
        <v>163</v>
      </c>
      <c r="C84" s="37">
        <v>5</v>
      </c>
      <c r="D84">
        <f t="shared" si="6"/>
        <v>5.0000000000000001E-3</v>
      </c>
      <c r="E84">
        <f t="shared" si="7"/>
        <v>2.9999999999999997E-4</v>
      </c>
      <c r="F84" s="38">
        <f t="shared" si="8"/>
        <v>5.3E-3</v>
      </c>
      <c r="G84" s="38">
        <f t="shared" si="5"/>
        <v>0.53</v>
      </c>
      <c r="H84">
        <f t="shared" si="9"/>
        <v>5.3</v>
      </c>
    </row>
    <row r="85" spans="1:8" ht="17.25" thickBot="1">
      <c r="A85" s="34">
        <v>2021</v>
      </c>
      <c r="B85" s="42" t="s">
        <v>164</v>
      </c>
      <c r="C85" s="35">
        <v>5</v>
      </c>
      <c r="D85">
        <f t="shared" si="6"/>
        <v>5.0000000000000001E-3</v>
      </c>
      <c r="E85">
        <f t="shared" si="7"/>
        <v>2.9999999999999997E-4</v>
      </c>
      <c r="F85" s="38">
        <f t="shared" si="8"/>
        <v>5.3E-3</v>
      </c>
      <c r="G85" s="38">
        <f t="shared" si="5"/>
        <v>0.53</v>
      </c>
      <c r="H85">
        <f t="shared" si="9"/>
        <v>5.3</v>
      </c>
    </row>
    <row r="86" spans="1:8" ht="33.75" thickBot="1">
      <c r="A86" s="36">
        <v>2022</v>
      </c>
      <c r="B86" s="43" t="s">
        <v>165</v>
      </c>
      <c r="C86" s="37">
        <v>5</v>
      </c>
      <c r="D86">
        <f t="shared" si="6"/>
        <v>5.0000000000000001E-3</v>
      </c>
      <c r="E86">
        <f t="shared" si="7"/>
        <v>2.9999999999999997E-4</v>
      </c>
      <c r="F86" s="38">
        <f t="shared" si="8"/>
        <v>5.3E-3</v>
      </c>
      <c r="G86" s="38">
        <f t="shared" si="5"/>
        <v>0.53</v>
      </c>
      <c r="H86">
        <f t="shared" si="9"/>
        <v>5.3</v>
      </c>
    </row>
    <row r="87" spans="1:8" ht="33.75" thickBot="1">
      <c r="A87" s="34">
        <v>2023</v>
      </c>
      <c r="B87" s="42" t="s">
        <v>166</v>
      </c>
      <c r="C87" s="35">
        <v>5</v>
      </c>
      <c r="D87">
        <f t="shared" si="6"/>
        <v>5.0000000000000001E-3</v>
      </c>
      <c r="E87">
        <f t="shared" si="7"/>
        <v>2.9999999999999997E-4</v>
      </c>
      <c r="F87" s="38">
        <f t="shared" si="8"/>
        <v>5.3E-3</v>
      </c>
      <c r="G87" s="38">
        <f t="shared" si="5"/>
        <v>0.53</v>
      </c>
      <c r="H87">
        <f t="shared" si="9"/>
        <v>5.3</v>
      </c>
    </row>
    <row r="88" spans="1:8" ht="17.25" thickBot="1">
      <c r="A88" s="36">
        <v>2029</v>
      </c>
      <c r="B88" s="43" t="s">
        <v>167</v>
      </c>
      <c r="C88" s="37">
        <v>5</v>
      </c>
      <c r="D88">
        <f t="shared" si="6"/>
        <v>5.0000000000000001E-3</v>
      </c>
      <c r="E88">
        <f t="shared" si="7"/>
        <v>2.9999999999999997E-4</v>
      </c>
      <c r="F88" s="38">
        <f t="shared" si="8"/>
        <v>5.3E-3</v>
      </c>
      <c r="G88" s="38">
        <f t="shared" si="5"/>
        <v>0.53</v>
      </c>
      <c r="H88">
        <f t="shared" si="9"/>
        <v>5.3</v>
      </c>
    </row>
    <row r="89" spans="1:8" ht="17.25" thickBot="1">
      <c r="A89" s="34">
        <v>2030</v>
      </c>
      <c r="B89" s="42" t="s">
        <v>168</v>
      </c>
      <c r="C89" s="35">
        <v>7</v>
      </c>
      <c r="D89">
        <f t="shared" si="6"/>
        <v>7.0000000000000001E-3</v>
      </c>
      <c r="E89">
        <f t="shared" si="7"/>
        <v>4.2000000000000002E-4</v>
      </c>
      <c r="F89" s="38">
        <f t="shared" si="8"/>
        <v>7.4200000000000004E-3</v>
      </c>
      <c r="G89" s="38">
        <f t="shared" si="5"/>
        <v>0.74199999999999999</v>
      </c>
      <c r="H89">
        <f t="shared" si="9"/>
        <v>7.4200000000000008</v>
      </c>
    </row>
    <row r="90" spans="1:8" ht="33.75" thickBot="1">
      <c r="A90" s="36">
        <v>2100</v>
      </c>
      <c r="B90" s="43" t="s">
        <v>169</v>
      </c>
      <c r="C90" s="37">
        <v>5</v>
      </c>
      <c r="D90">
        <f t="shared" si="6"/>
        <v>5.0000000000000001E-3</v>
      </c>
      <c r="E90">
        <f t="shared" si="7"/>
        <v>2.9999999999999997E-4</v>
      </c>
      <c r="F90" s="38">
        <f t="shared" si="8"/>
        <v>5.3E-3</v>
      </c>
      <c r="G90" s="38">
        <f t="shared" si="5"/>
        <v>0.53</v>
      </c>
      <c r="H90">
        <f t="shared" si="9"/>
        <v>5.3</v>
      </c>
    </row>
    <row r="91" spans="1:8" ht="17.25" thickBot="1">
      <c r="A91" s="34">
        <v>2211</v>
      </c>
      <c r="B91" s="42" t="s">
        <v>170</v>
      </c>
      <c r="C91" s="35">
        <v>7</v>
      </c>
      <c r="D91">
        <f t="shared" si="6"/>
        <v>7.0000000000000001E-3</v>
      </c>
      <c r="E91">
        <f t="shared" si="7"/>
        <v>4.2000000000000002E-4</v>
      </c>
      <c r="F91" s="38">
        <f t="shared" si="8"/>
        <v>7.4200000000000004E-3</v>
      </c>
      <c r="G91" s="38">
        <f t="shared" si="5"/>
        <v>0.74199999999999999</v>
      </c>
      <c r="H91">
        <f t="shared" si="9"/>
        <v>7.4200000000000008</v>
      </c>
    </row>
    <row r="92" spans="1:8" ht="17.25" thickBot="1">
      <c r="A92" s="36">
        <v>2212</v>
      </c>
      <c r="B92" s="43" t="s">
        <v>171</v>
      </c>
      <c r="C92" s="37">
        <v>7</v>
      </c>
      <c r="D92">
        <f t="shared" si="6"/>
        <v>7.0000000000000001E-3</v>
      </c>
      <c r="E92">
        <f t="shared" si="7"/>
        <v>4.2000000000000002E-4</v>
      </c>
      <c r="F92" s="38">
        <f t="shared" si="8"/>
        <v>7.4200000000000004E-3</v>
      </c>
      <c r="G92" s="38">
        <f t="shared" si="5"/>
        <v>0.74199999999999999</v>
      </c>
      <c r="H92">
        <f t="shared" si="9"/>
        <v>7.4200000000000008</v>
      </c>
    </row>
    <row r="93" spans="1:8" ht="17.25" thickBot="1">
      <c r="A93" s="34">
        <v>2219</v>
      </c>
      <c r="B93" s="42" t="s">
        <v>172</v>
      </c>
      <c r="C93" s="35">
        <v>7</v>
      </c>
      <c r="D93">
        <f t="shared" si="6"/>
        <v>7.0000000000000001E-3</v>
      </c>
      <c r="E93">
        <f t="shared" si="7"/>
        <v>4.2000000000000002E-4</v>
      </c>
      <c r="F93" s="38">
        <f t="shared" si="8"/>
        <v>7.4200000000000004E-3</v>
      </c>
      <c r="G93" s="38">
        <f t="shared" si="5"/>
        <v>0.74199999999999999</v>
      </c>
      <c r="H93">
        <f t="shared" si="9"/>
        <v>7.4200000000000008</v>
      </c>
    </row>
    <row r="94" spans="1:8" ht="17.25" thickBot="1">
      <c r="A94" s="36">
        <v>2221</v>
      </c>
      <c r="B94" s="43" t="s">
        <v>173</v>
      </c>
      <c r="C94" s="37">
        <v>7</v>
      </c>
      <c r="D94">
        <f t="shared" si="6"/>
        <v>7.0000000000000001E-3</v>
      </c>
      <c r="E94">
        <f t="shared" si="7"/>
        <v>4.2000000000000002E-4</v>
      </c>
      <c r="F94" s="38">
        <f t="shared" si="8"/>
        <v>7.4200000000000004E-3</v>
      </c>
      <c r="G94" s="38">
        <f t="shared" si="5"/>
        <v>0.74199999999999999</v>
      </c>
      <c r="H94">
        <f t="shared" si="9"/>
        <v>7.4200000000000008</v>
      </c>
    </row>
    <row r="95" spans="1:8" ht="17.25" thickBot="1">
      <c r="A95" s="34">
        <v>2229</v>
      </c>
      <c r="B95" s="42" t="s">
        <v>174</v>
      </c>
      <c r="C95" s="35">
        <v>7</v>
      </c>
      <c r="D95">
        <f t="shared" si="6"/>
        <v>7.0000000000000001E-3</v>
      </c>
      <c r="E95">
        <f t="shared" si="7"/>
        <v>4.2000000000000002E-4</v>
      </c>
      <c r="F95" s="38">
        <f t="shared" si="8"/>
        <v>7.4200000000000004E-3</v>
      </c>
      <c r="G95" s="38">
        <f t="shared" si="5"/>
        <v>0.74199999999999999</v>
      </c>
      <c r="H95">
        <f t="shared" si="9"/>
        <v>7.4200000000000008</v>
      </c>
    </row>
    <row r="96" spans="1:8" ht="17.25" thickBot="1">
      <c r="A96" s="36">
        <v>2310</v>
      </c>
      <c r="B96" s="43" t="s">
        <v>175</v>
      </c>
      <c r="C96" s="37">
        <v>7</v>
      </c>
      <c r="D96">
        <f t="shared" si="6"/>
        <v>7.0000000000000001E-3</v>
      </c>
      <c r="E96">
        <f t="shared" si="7"/>
        <v>4.2000000000000002E-4</v>
      </c>
      <c r="F96" s="38">
        <f t="shared" si="8"/>
        <v>7.4200000000000004E-3</v>
      </c>
      <c r="G96" s="38">
        <f t="shared" si="5"/>
        <v>0.74199999999999999</v>
      </c>
      <c r="H96">
        <f t="shared" si="9"/>
        <v>7.4200000000000008</v>
      </c>
    </row>
    <row r="97" spans="1:8" ht="17.25" thickBot="1">
      <c r="A97" s="34">
        <v>2391</v>
      </c>
      <c r="B97" s="42" t="s">
        <v>176</v>
      </c>
      <c r="C97" s="35">
        <v>7</v>
      </c>
      <c r="D97">
        <f t="shared" si="6"/>
        <v>7.0000000000000001E-3</v>
      </c>
      <c r="E97">
        <f t="shared" si="7"/>
        <v>4.2000000000000002E-4</v>
      </c>
      <c r="F97" s="38">
        <f t="shared" si="8"/>
        <v>7.4200000000000004E-3</v>
      </c>
      <c r="G97" s="38">
        <f t="shared" si="5"/>
        <v>0.74199999999999999</v>
      </c>
      <c r="H97">
        <f t="shared" si="9"/>
        <v>7.4200000000000008</v>
      </c>
    </row>
    <row r="98" spans="1:8" ht="17.25" thickBot="1">
      <c r="A98" s="36">
        <v>2392</v>
      </c>
      <c r="B98" s="43" t="s">
        <v>177</v>
      </c>
      <c r="C98" s="37">
        <v>3.5</v>
      </c>
      <c r="D98">
        <f t="shared" si="6"/>
        <v>3.5000000000000001E-3</v>
      </c>
      <c r="E98">
        <f t="shared" si="7"/>
        <v>2.1000000000000001E-4</v>
      </c>
      <c r="F98" s="38">
        <f t="shared" si="8"/>
        <v>3.7100000000000002E-3</v>
      </c>
      <c r="G98" s="38">
        <f t="shared" si="5"/>
        <v>0.371</v>
      </c>
      <c r="H98">
        <f t="shared" si="9"/>
        <v>3.7100000000000004</v>
      </c>
    </row>
    <row r="99" spans="1:8" ht="17.25" thickBot="1">
      <c r="A99" s="34">
        <v>2393</v>
      </c>
      <c r="B99" s="42" t="s">
        <v>178</v>
      </c>
      <c r="C99" s="35">
        <v>7</v>
      </c>
      <c r="D99">
        <f t="shared" si="6"/>
        <v>7.0000000000000001E-3</v>
      </c>
      <c r="E99">
        <f t="shared" si="7"/>
        <v>4.2000000000000002E-4</v>
      </c>
      <c r="F99" s="38">
        <f t="shared" si="8"/>
        <v>7.4200000000000004E-3</v>
      </c>
      <c r="G99" s="38">
        <f t="shared" si="5"/>
        <v>0.74199999999999999</v>
      </c>
      <c r="H99">
        <f t="shared" si="9"/>
        <v>7.4200000000000008</v>
      </c>
    </row>
    <row r="100" spans="1:8" ht="17.25" thickBot="1">
      <c r="A100" s="36">
        <v>2394</v>
      </c>
      <c r="B100" s="43" t="s">
        <v>179</v>
      </c>
      <c r="C100" s="37">
        <v>7</v>
      </c>
      <c r="D100">
        <f t="shared" si="6"/>
        <v>7.0000000000000001E-3</v>
      </c>
      <c r="E100">
        <f t="shared" si="7"/>
        <v>4.2000000000000002E-4</v>
      </c>
      <c r="F100" s="38">
        <f t="shared" si="8"/>
        <v>7.4200000000000004E-3</v>
      </c>
      <c r="G100" s="38">
        <f t="shared" si="5"/>
        <v>0.74199999999999999</v>
      </c>
      <c r="H100">
        <f t="shared" si="9"/>
        <v>7.4200000000000008</v>
      </c>
    </row>
    <row r="101" spans="1:8" ht="17.25" thickBot="1">
      <c r="A101" s="34">
        <v>2395</v>
      </c>
      <c r="B101" s="42" t="s">
        <v>180</v>
      </c>
      <c r="C101" s="35">
        <v>7</v>
      </c>
      <c r="D101">
        <f t="shared" si="6"/>
        <v>7.0000000000000001E-3</v>
      </c>
      <c r="E101">
        <f t="shared" si="7"/>
        <v>4.2000000000000002E-4</v>
      </c>
      <c r="F101" s="38">
        <f t="shared" si="8"/>
        <v>7.4200000000000004E-3</v>
      </c>
      <c r="G101" s="38">
        <f t="shared" si="5"/>
        <v>0.74199999999999999</v>
      </c>
      <c r="H101">
        <f t="shared" si="9"/>
        <v>7.4200000000000008</v>
      </c>
    </row>
    <row r="102" spans="1:8" ht="17.25" thickBot="1">
      <c r="A102" s="36">
        <v>2396</v>
      </c>
      <c r="B102" s="43" t="s">
        <v>181</v>
      </c>
      <c r="C102" s="37">
        <v>5</v>
      </c>
      <c r="D102">
        <f t="shared" si="6"/>
        <v>5.0000000000000001E-3</v>
      </c>
      <c r="E102">
        <f t="shared" si="7"/>
        <v>2.9999999999999997E-4</v>
      </c>
      <c r="F102" s="38">
        <f t="shared" si="8"/>
        <v>5.3E-3</v>
      </c>
      <c r="G102" s="38">
        <f t="shared" si="5"/>
        <v>0.53</v>
      </c>
      <c r="H102">
        <f t="shared" si="9"/>
        <v>5.3</v>
      </c>
    </row>
    <row r="103" spans="1:8" ht="17.25" thickBot="1">
      <c r="A103" s="34">
        <v>2399</v>
      </c>
      <c r="B103" s="42" t="s">
        <v>182</v>
      </c>
      <c r="C103" s="35">
        <v>5</v>
      </c>
      <c r="D103">
        <f t="shared" si="6"/>
        <v>5.0000000000000001E-3</v>
      </c>
      <c r="E103">
        <f t="shared" si="7"/>
        <v>2.9999999999999997E-4</v>
      </c>
      <c r="F103" s="38">
        <f t="shared" si="8"/>
        <v>5.3E-3</v>
      </c>
      <c r="G103" s="38">
        <f t="shared" si="5"/>
        <v>0.53</v>
      </c>
      <c r="H103">
        <f t="shared" si="9"/>
        <v>5.3</v>
      </c>
    </row>
    <row r="104" spans="1:8" ht="17.25" thickBot="1">
      <c r="A104" s="36">
        <v>2410</v>
      </c>
      <c r="B104" s="43" t="s">
        <v>183</v>
      </c>
      <c r="C104" s="37">
        <v>4</v>
      </c>
      <c r="D104">
        <f t="shared" si="6"/>
        <v>4.0000000000000001E-3</v>
      </c>
      <c r="E104">
        <f t="shared" si="7"/>
        <v>2.4000000000000001E-4</v>
      </c>
      <c r="F104" s="38">
        <f t="shared" si="8"/>
        <v>4.2399999999999998E-3</v>
      </c>
      <c r="G104" s="38">
        <f t="shared" si="5"/>
        <v>0.42399999999999999</v>
      </c>
      <c r="H104">
        <f t="shared" si="9"/>
        <v>4.24</v>
      </c>
    </row>
    <row r="105" spans="1:8" ht="17.25" thickBot="1">
      <c r="A105" s="34">
        <v>2421</v>
      </c>
      <c r="B105" s="42" t="s">
        <v>184</v>
      </c>
      <c r="C105" s="35">
        <v>4</v>
      </c>
      <c r="D105">
        <f t="shared" si="6"/>
        <v>4.0000000000000001E-3</v>
      </c>
      <c r="E105">
        <f t="shared" si="7"/>
        <v>2.4000000000000001E-4</v>
      </c>
      <c r="F105" s="38">
        <f t="shared" si="8"/>
        <v>4.2399999999999998E-3</v>
      </c>
      <c r="G105" s="38">
        <f t="shared" si="5"/>
        <v>0.42399999999999999</v>
      </c>
      <c r="H105">
        <f t="shared" si="9"/>
        <v>4.24</v>
      </c>
    </row>
    <row r="106" spans="1:8" ht="17.25" thickBot="1">
      <c r="A106" s="36">
        <v>2429</v>
      </c>
      <c r="B106" s="43" t="s">
        <v>185</v>
      </c>
      <c r="C106" s="37">
        <v>4</v>
      </c>
      <c r="D106">
        <f t="shared" si="6"/>
        <v>4.0000000000000001E-3</v>
      </c>
      <c r="E106">
        <f t="shared" si="7"/>
        <v>2.4000000000000001E-4</v>
      </c>
      <c r="F106" s="38">
        <f t="shared" si="8"/>
        <v>4.2399999999999998E-3</v>
      </c>
      <c r="G106" s="38">
        <f t="shared" si="5"/>
        <v>0.42399999999999999</v>
      </c>
      <c r="H106">
        <f t="shared" si="9"/>
        <v>4.24</v>
      </c>
    </row>
    <row r="107" spans="1:8" ht="17.25" thickBot="1">
      <c r="A107" s="34">
        <v>2431</v>
      </c>
      <c r="B107" s="42" t="s">
        <v>186</v>
      </c>
      <c r="C107" s="35">
        <v>4</v>
      </c>
      <c r="D107">
        <f t="shared" si="6"/>
        <v>4.0000000000000001E-3</v>
      </c>
      <c r="E107">
        <f t="shared" si="7"/>
        <v>2.4000000000000001E-4</v>
      </c>
      <c r="F107" s="38">
        <f t="shared" si="8"/>
        <v>4.2399999999999998E-3</v>
      </c>
      <c r="G107" s="38">
        <f t="shared" si="5"/>
        <v>0.42399999999999999</v>
      </c>
      <c r="H107">
        <f t="shared" si="9"/>
        <v>4.24</v>
      </c>
    </row>
    <row r="108" spans="1:8" ht="17.25" thickBot="1">
      <c r="A108" s="36">
        <v>2432</v>
      </c>
      <c r="B108" s="43" t="s">
        <v>187</v>
      </c>
      <c r="C108" s="37">
        <v>4</v>
      </c>
      <c r="D108">
        <f t="shared" si="6"/>
        <v>4.0000000000000001E-3</v>
      </c>
      <c r="E108">
        <f t="shared" si="7"/>
        <v>2.4000000000000001E-4</v>
      </c>
      <c r="F108" s="38">
        <f t="shared" si="8"/>
        <v>4.2399999999999998E-3</v>
      </c>
      <c r="G108" s="38">
        <f t="shared" si="5"/>
        <v>0.42399999999999999</v>
      </c>
      <c r="H108">
        <f t="shared" si="9"/>
        <v>4.24</v>
      </c>
    </row>
    <row r="109" spans="1:8" ht="17.25" thickBot="1">
      <c r="A109" s="34">
        <v>2511</v>
      </c>
      <c r="B109" s="42" t="s">
        <v>188</v>
      </c>
      <c r="C109" s="35">
        <v>4</v>
      </c>
      <c r="D109">
        <f t="shared" si="6"/>
        <v>4.0000000000000001E-3</v>
      </c>
      <c r="E109">
        <f t="shared" si="7"/>
        <v>2.4000000000000001E-4</v>
      </c>
      <c r="F109" s="38">
        <f t="shared" si="8"/>
        <v>4.2399999999999998E-3</v>
      </c>
      <c r="G109" s="38">
        <f t="shared" si="5"/>
        <v>0.42399999999999999</v>
      </c>
      <c r="H109">
        <f t="shared" si="9"/>
        <v>4.24</v>
      </c>
    </row>
    <row r="110" spans="1:8" ht="33.75" thickBot="1">
      <c r="A110" s="36">
        <v>2512</v>
      </c>
      <c r="B110" s="43" t="s">
        <v>189</v>
      </c>
      <c r="C110" s="37">
        <v>4</v>
      </c>
      <c r="D110">
        <f t="shared" si="6"/>
        <v>4.0000000000000001E-3</v>
      </c>
      <c r="E110">
        <f t="shared" si="7"/>
        <v>2.4000000000000001E-4</v>
      </c>
      <c r="F110" s="38">
        <f t="shared" si="8"/>
        <v>4.2399999999999998E-3</v>
      </c>
      <c r="G110" s="38">
        <f t="shared" si="5"/>
        <v>0.42399999999999999</v>
      </c>
      <c r="H110">
        <f t="shared" si="9"/>
        <v>4.24</v>
      </c>
    </row>
    <row r="111" spans="1:8" ht="33.75" thickBot="1">
      <c r="A111" s="34">
        <v>2513</v>
      </c>
      <c r="B111" s="42" t="s">
        <v>190</v>
      </c>
      <c r="C111" s="35">
        <v>4</v>
      </c>
      <c r="D111">
        <f t="shared" si="6"/>
        <v>4.0000000000000001E-3</v>
      </c>
      <c r="E111">
        <f t="shared" si="7"/>
        <v>2.4000000000000001E-4</v>
      </c>
      <c r="F111" s="38">
        <f t="shared" si="8"/>
        <v>4.2399999999999998E-3</v>
      </c>
      <c r="G111" s="38">
        <f t="shared" si="5"/>
        <v>0.42399999999999999</v>
      </c>
      <c r="H111">
        <f t="shared" si="9"/>
        <v>4.24</v>
      </c>
    </row>
    <row r="112" spans="1:8" ht="17.25" thickBot="1">
      <c r="A112" s="36">
        <v>2520</v>
      </c>
      <c r="B112" s="43" t="s">
        <v>191</v>
      </c>
      <c r="C112" s="37">
        <v>4</v>
      </c>
      <c r="D112">
        <f t="shared" si="6"/>
        <v>4.0000000000000001E-3</v>
      </c>
      <c r="E112">
        <f t="shared" si="7"/>
        <v>2.4000000000000001E-4</v>
      </c>
      <c r="F112" s="38">
        <f t="shared" si="8"/>
        <v>4.2399999999999998E-3</v>
      </c>
      <c r="G112" s="38">
        <f t="shared" si="5"/>
        <v>0.42399999999999999</v>
      </c>
      <c r="H112">
        <f t="shared" si="9"/>
        <v>4.24</v>
      </c>
    </row>
    <row r="113" spans="1:8" ht="17.25" thickBot="1">
      <c r="A113" s="34">
        <v>2591</v>
      </c>
      <c r="B113" s="42" t="s">
        <v>192</v>
      </c>
      <c r="C113" s="35">
        <v>4</v>
      </c>
      <c r="D113">
        <f t="shared" si="6"/>
        <v>4.0000000000000001E-3</v>
      </c>
      <c r="E113">
        <f t="shared" si="7"/>
        <v>2.4000000000000001E-4</v>
      </c>
      <c r="F113" s="38">
        <f t="shared" si="8"/>
        <v>4.2399999999999998E-3</v>
      </c>
      <c r="G113" s="38">
        <f t="shared" si="5"/>
        <v>0.42399999999999999</v>
      </c>
      <c r="H113">
        <f t="shared" si="9"/>
        <v>4.24</v>
      </c>
    </row>
    <row r="114" spans="1:8" ht="17.25" thickBot="1">
      <c r="A114" s="36">
        <v>2592</v>
      </c>
      <c r="B114" s="43" t="s">
        <v>193</v>
      </c>
      <c r="C114" s="37">
        <v>10</v>
      </c>
      <c r="D114">
        <f t="shared" si="6"/>
        <v>0.01</v>
      </c>
      <c r="E114">
        <f t="shared" si="7"/>
        <v>5.9999999999999995E-4</v>
      </c>
      <c r="F114" s="38">
        <f t="shared" si="8"/>
        <v>1.06E-2</v>
      </c>
      <c r="G114" s="38">
        <f t="shared" si="5"/>
        <v>1.06</v>
      </c>
      <c r="H114">
        <f t="shared" si="9"/>
        <v>10.6</v>
      </c>
    </row>
    <row r="115" spans="1:8" ht="33.75" thickBot="1">
      <c r="A115" s="34">
        <v>2593</v>
      </c>
      <c r="B115" s="42" t="s">
        <v>194</v>
      </c>
      <c r="C115" s="35">
        <v>4</v>
      </c>
      <c r="D115">
        <f t="shared" si="6"/>
        <v>4.0000000000000001E-3</v>
      </c>
      <c r="E115">
        <f t="shared" si="7"/>
        <v>2.4000000000000001E-4</v>
      </c>
      <c r="F115" s="38">
        <f t="shared" si="8"/>
        <v>4.2399999999999998E-3</v>
      </c>
      <c r="G115" s="38">
        <f t="shared" si="5"/>
        <v>0.42399999999999999</v>
      </c>
      <c r="H115">
        <f t="shared" si="9"/>
        <v>4.24</v>
      </c>
    </row>
    <row r="116" spans="1:8" ht="17.25" thickBot="1">
      <c r="A116" s="36">
        <v>2599</v>
      </c>
      <c r="B116" s="43" t="s">
        <v>195</v>
      </c>
      <c r="C116" s="37">
        <v>4</v>
      </c>
      <c r="D116">
        <f t="shared" si="6"/>
        <v>4.0000000000000001E-3</v>
      </c>
      <c r="E116">
        <f t="shared" si="7"/>
        <v>2.4000000000000001E-4</v>
      </c>
      <c r="F116" s="38">
        <f t="shared" si="8"/>
        <v>4.2399999999999998E-3</v>
      </c>
      <c r="G116" s="38">
        <f t="shared" si="5"/>
        <v>0.42399999999999999</v>
      </c>
      <c r="H116">
        <f t="shared" si="9"/>
        <v>4.24</v>
      </c>
    </row>
    <row r="117" spans="1:8" ht="17.25" thickBot="1">
      <c r="A117" s="34">
        <v>2610</v>
      </c>
      <c r="B117" s="42" t="s">
        <v>196</v>
      </c>
      <c r="C117" s="35">
        <v>7</v>
      </c>
      <c r="D117">
        <f t="shared" si="6"/>
        <v>7.0000000000000001E-3</v>
      </c>
      <c r="E117">
        <f t="shared" si="7"/>
        <v>4.2000000000000002E-4</v>
      </c>
      <c r="F117" s="38">
        <f t="shared" si="8"/>
        <v>7.4200000000000004E-3</v>
      </c>
      <c r="G117" s="38">
        <f t="shared" si="5"/>
        <v>0.74199999999999999</v>
      </c>
      <c r="H117">
        <f t="shared" si="9"/>
        <v>7.4200000000000008</v>
      </c>
    </row>
    <row r="118" spans="1:8" ht="17.25" thickBot="1">
      <c r="A118" s="36">
        <v>2620</v>
      </c>
      <c r="B118" s="43" t="s">
        <v>197</v>
      </c>
      <c r="C118" s="37">
        <v>7</v>
      </c>
      <c r="D118">
        <f t="shared" si="6"/>
        <v>7.0000000000000001E-3</v>
      </c>
      <c r="E118">
        <f t="shared" si="7"/>
        <v>4.2000000000000002E-4</v>
      </c>
      <c r="F118" s="38">
        <f t="shared" si="8"/>
        <v>7.4200000000000004E-3</v>
      </c>
      <c r="G118" s="38">
        <f t="shared" si="5"/>
        <v>0.74199999999999999</v>
      </c>
      <c r="H118">
        <f t="shared" si="9"/>
        <v>7.4200000000000008</v>
      </c>
    </row>
    <row r="119" spans="1:8" ht="17.25" thickBot="1">
      <c r="A119" s="34">
        <v>2630</v>
      </c>
      <c r="B119" s="42" t="s">
        <v>198</v>
      </c>
      <c r="C119" s="35">
        <v>7</v>
      </c>
      <c r="D119">
        <f t="shared" si="6"/>
        <v>7.0000000000000001E-3</v>
      </c>
      <c r="E119">
        <f t="shared" si="7"/>
        <v>4.2000000000000002E-4</v>
      </c>
      <c r="F119" s="38">
        <f t="shared" si="8"/>
        <v>7.4200000000000004E-3</v>
      </c>
      <c r="G119" s="38">
        <f t="shared" si="5"/>
        <v>0.74199999999999999</v>
      </c>
      <c r="H119">
        <f t="shared" si="9"/>
        <v>7.4200000000000008</v>
      </c>
    </row>
    <row r="120" spans="1:8" ht="17.25" thickBot="1">
      <c r="A120" s="36">
        <v>2640</v>
      </c>
      <c r="B120" s="43" t="s">
        <v>199</v>
      </c>
      <c r="C120" s="37">
        <v>7</v>
      </c>
      <c r="D120">
        <f t="shared" si="6"/>
        <v>7.0000000000000001E-3</v>
      </c>
      <c r="E120">
        <f t="shared" si="7"/>
        <v>4.2000000000000002E-4</v>
      </c>
      <c r="F120" s="38">
        <f t="shared" si="8"/>
        <v>7.4200000000000004E-3</v>
      </c>
      <c r="G120" s="38">
        <f t="shared" si="5"/>
        <v>0.74199999999999999</v>
      </c>
      <c r="H120">
        <f t="shared" si="9"/>
        <v>7.4200000000000008</v>
      </c>
    </row>
    <row r="121" spans="1:8" ht="17.25" thickBot="1">
      <c r="A121" s="34">
        <v>2651</v>
      </c>
      <c r="B121" s="42" t="s">
        <v>200</v>
      </c>
      <c r="C121" s="35">
        <v>7</v>
      </c>
      <c r="D121">
        <f t="shared" si="6"/>
        <v>7.0000000000000001E-3</v>
      </c>
      <c r="E121">
        <f t="shared" si="7"/>
        <v>4.2000000000000002E-4</v>
      </c>
      <c r="F121" s="38">
        <f t="shared" si="8"/>
        <v>7.4200000000000004E-3</v>
      </c>
      <c r="G121" s="38">
        <f t="shared" si="5"/>
        <v>0.74199999999999999</v>
      </c>
      <c r="H121">
        <f t="shared" si="9"/>
        <v>7.4200000000000008</v>
      </c>
    </row>
    <row r="122" spans="1:8" ht="17.25" thickBot="1">
      <c r="A122" s="36">
        <v>2652</v>
      </c>
      <c r="B122" s="43" t="s">
        <v>201</v>
      </c>
      <c r="C122" s="37">
        <v>7</v>
      </c>
      <c r="D122">
        <f t="shared" si="6"/>
        <v>7.0000000000000001E-3</v>
      </c>
      <c r="E122">
        <f t="shared" si="7"/>
        <v>4.2000000000000002E-4</v>
      </c>
      <c r="F122" s="38">
        <f t="shared" si="8"/>
        <v>7.4200000000000004E-3</v>
      </c>
      <c r="G122" s="38">
        <f t="shared" si="5"/>
        <v>0.74199999999999999</v>
      </c>
      <c r="H122">
        <f t="shared" si="9"/>
        <v>7.4200000000000008</v>
      </c>
    </row>
    <row r="123" spans="1:8" ht="33.75" thickBot="1">
      <c r="A123" s="34">
        <v>2660</v>
      </c>
      <c r="B123" s="42" t="s">
        <v>202</v>
      </c>
      <c r="C123" s="35">
        <v>7</v>
      </c>
      <c r="D123">
        <f t="shared" si="6"/>
        <v>7.0000000000000001E-3</v>
      </c>
      <c r="E123">
        <f t="shared" si="7"/>
        <v>4.2000000000000002E-4</v>
      </c>
      <c r="F123" s="38">
        <f t="shared" si="8"/>
        <v>7.4200000000000004E-3</v>
      </c>
      <c r="G123" s="38">
        <f t="shared" si="5"/>
        <v>0.74199999999999999</v>
      </c>
      <c r="H123">
        <f t="shared" si="9"/>
        <v>7.4200000000000008</v>
      </c>
    </row>
    <row r="124" spans="1:8" ht="17.25" thickBot="1">
      <c r="A124" s="36">
        <v>2670</v>
      </c>
      <c r="B124" s="43" t="s">
        <v>203</v>
      </c>
      <c r="C124" s="37">
        <v>7</v>
      </c>
      <c r="D124">
        <f t="shared" si="6"/>
        <v>7.0000000000000001E-3</v>
      </c>
      <c r="E124">
        <f t="shared" si="7"/>
        <v>4.2000000000000002E-4</v>
      </c>
      <c r="F124" s="38">
        <f t="shared" si="8"/>
        <v>7.4200000000000004E-3</v>
      </c>
      <c r="G124" s="38">
        <f t="shared" si="5"/>
        <v>0.74199999999999999</v>
      </c>
      <c r="H124">
        <f t="shared" si="9"/>
        <v>7.4200000000000008</v>
      </c>
    </row>
    <row r="125" spans="1:8" ht="17.25" thickBot="1">
      <c r="A125" s="34">
        <v>2680</v>
      </c>
      <c r="B125" s="42" t="s">
        <v>204</v>
      </c>
      <c r="C125" s="35">
        <v>7</v>
      </c>
      <c r="D125">
        <f t="shared" si="6"/>
        <v>7.0000000000000001E-3</v>
      </c>
      <c r="E125">
        <f t="shared" si="7"/>
        <v>4.2000000000000002E-4</v>
      </c>
      <c r="F125" s="38">
        <f t="shared" si="8"/>
        <v>7.4200000000000004E-3</v>
      </c>
      <c r="G125" s="38">
        <f t="shared" si="5"/>
        <v>0.74199999999999999</v>
      </c>
      <c r="H125">
        <f t="shared" si="9"/>
        <v>7.4200000000000008</v>
      </c>
    </row>
    <row r="126" spans="1:8" ht="17.25" thickBot="1">
      <c r="A126" s="36">
        <v>2711</v>
      </c>
      <c r="B126" s="43" t="s">
        <v>205</v>
      </c>
      <c r="C126" s="37">
        <v>7</v>
      </c>
      <c r="D126">
        <f t="shared" si="6"/>
        <v>7.0000000000000001E-3</v>
      </c>
      <c r="E126">
        <f t="shared" si="7"/>
        <v>4.2000000000000002E-4</v>
      </c>
      <c r="F126" s="38">
        <f t="shared" si="8"/>
        <v>7.4200000000000004E-3</v>
      </c>
      <c r="G126" s="38">
        <f t="shared" si="5"/>
        <v>0.74199999999999999</v>
      </c>
      <c r="H126">
        <f t="shared" si="9"/>
        <v>7.4200000000000008</v>
      </c>
    </row>
    <row r="127" spans="1:8" ht="17.25" thickBot="1">
      <c r="A127" s="34">
        <v>2712</v>
      </c>
      <c r="B127" s="42" t="s">
        <v>206</v>
      </c>
      <c r="C127" s="35">
        <v>7</v>
      </c>
      <c r="D127">
        <f t="shared" si="6"/>
        <v>7.0000000000000001E-3</v>
      </c>
      <c r="E127">
        <f t="shared" si="7"/>
        <v>4.2000000000000002E-4</v>
      </c>
      <c r="F127" s="38">
        <f t="shared" si="8"/>
        <v>7.4200000000000004E-3</v>
      </c>
      <c r="G127" s="38">
        <f t="shared" si="5"/>
        <v>0.74199999999999999</v>
      </c>
      <c r="H127">
        <f t="shared" si="9"/>
        <v>7.4200000000000008</v>
      </c>
    </row>
    <row r="128" spans="1:8" ht="17.25" thickBot="1">
      <c r="A128" s="36">
        <v>2720</v>
      </c>
      <c r="B128" s="43" t="s">
        <v>207</v>
      </c>
      <c r="C128" s="37">
        <v>7</v>
      </c>
      <c r="D128">
        <f t="shared" si="6"/>
        <v>7.0000000000000001E-3</v>
      </c>
      <c r="E128">
        <f t="shared" si="7"/>
        <v>4.2000000000000002E-4</v>
      </c>
      <c r="F128" s="38">
        <f t="shared" si="8"/>
        <v>7.4200000000000004E-3</v>
      </c>
      <c r="G128" s="38">
        <f t="shared" si="5"/>
        <v>0.74199999999999999</v>
      </c>
      <c r="H128">
        <f t="shared" si="9"/>
        <v>7.4200000000000008</v>
      </c>
    </row>
    <row r="129" spans="1:8" ht="17.25" thickBot="1">
      <c r="A129" s="34">
        <v>2731</v>
      </c>
      <c r="B129" s="42" t="s">
        <v>208</v>
      </c>
      <c r="C129" s="35">
        <v>7</v>
      </c>
      <c r="D129">
        <f t="shared" si="6"/>
        <v>7.0000000000000001E-3</v>
      </c>
      <c r="E129">
        <f t="shared" si="7"/>
        <v>4.2000000000000002E-4</v>
      </c>
      <c r="F129" s="38">
        <f t="shared" si="8"/>
        <v>7.4200000000000004E-3</v>
      </c>
      <c r="G129" s="38">
        <f t="shared" si="5"/>
        <v>0.74199999999999999</v>
      </c>
      <c r="H129">
        <f t="shared" si="9"/>
        <v>7.4200000000000008</v>
      </c>
    </row>
    <row r="130" spans="1:8" ht="17.25" thickBot="1">
      <c r="A130" s="36">
        <v>2732</v>
      </c>
      <c r="B130" s="43" t="s">
        <v>209</v>
      </c>
      <c r="C130" s="37">
        <v>7</v>
      </c>
      <c r="D130">
        <f t="shared" si="6"/>
        <v>7.0000000000000001E-3</v>
      </c>
      <c r="E130">
        <f t="shared" si="7"/>
        <v>4.2000000000000002E-4</v>
      </c>
      <c r="F130" s="38">
        <f t="shared" si="8"/>
        <v>7.4200000000000004E-3</v>
      </c>
      <c r="G130" s="38">
        <f t="shared" si="5"/>
        <v>0.74199999999999999</v>
      </c>
      <c r="H130">
        <f t="shared" si="9"/>
        <v>7.4200000000000008</v>
      </c>
    </row>
    <row r="131" spans="1:8" ht="17.25" thickBot="1">
      <c r="A131" s="34">
        <v>2740</v>
      </c>
      <c r="B131" s="42" t="s">
        <v>210</v>
      </c>
      <c r="C131" s="35">
        <v>7</v>
      </c>
      <c r="D131">
        <f t="shared" si="6"/>
        <v>7.0000000000000001E-3</v>
      </c>
      <c r="E131">
        <f t="shared" si="7"/>
        <v>4.2000000000000002E-4</v>
      </c>
      <c r="F131" s="38">
        <f t="shared" si="8"/>
        <v>7.4200000000000004E-3</v>
      </c>
      <c r="G131" s="38">
        <f t="shared" si="5"/>
        <v>0.74199999999999999</v>
      </c>
      <c r="H131">
        <f t="shared" si="9"/>
        <v>7.4200000000000008</v>
      </c>
    </row>
    <row r="132" spans="1:8" ht="17.25" thickBot="1">
      <c r="A132" s="36">
        <v>2750</v>
      </c>
      <c r="B132" s="43" t="s">
        <v>211</v>
      </c>
      <c r="C132" s="37">
        <v>4</v>
      </c>
      <c r="D132">
        <f t="shared" si="6"/>
        <v>4.0000000000000001E-3</v>
      </c>
      <c r="E132">
        <f t="shared" si="7"/>
        <v>2.4000000000000001E-4</v>
      </c>
      <c r="F132" s="38">
        <f t="shared" si="8"/>
        <v>4.2399999999999998E-3</v>
      </c>
      <c r="G132" s="38">
        <f t="shared" si="5"/>
        <v>0.42399999999999999</v>
      </c>
      <c r="H132">
        <f t="shared" si="9"/>
        <v>4.24</v>
      </c>
    </row>
    <row r="133" spans="1:8" ht="17.25" thickBot="1">
      <c r="A133" s="34">
        <v>2790</v>
      </c>
      <c r="B133" s="42" t="s">
        <v>212</v>
      </c>
      <c r="C133" s="35">
        <v>7</v>
      </c>
      <c r="D133">
        <f t="shared" si="6"/>
        <v>7.0000000000000001E-3</v>
      </c>
      <c r="E133">
        <f t="shared" si="7"/>
        <v>4.2000000000000002E-4</v>
      </c>
      <c r="F133" s="38">
        <f t="shared" si="8"/>
        <v>7.4200000000000004E-3</v>
      </c>
      <c r="G133" s="38">
        <f t="shared" ref="G133:G196" si="10">+F133*100</f>
        <v>0.74199999999999999</v>
      </c>
      <c r="H133">
        <f t="shared" si="9"/>
        <v>7.4200000000000008</v>
      </c>
    </row>
    <row r="134" spans="1:8" ht="17.25" thickBot="1">
      <c r="A134" s="36">
        <v>2811</v>
      </c>
      <c r="B134" s="43" t="s">
        <v>213</v>
      </c>
      <c r="C134" s="37">
        <v>4</v>
      </c>
      <c r="D134">
        <f t="shared" ref="D134:D197" si="11">+C134/1000</f>
        <v>4.0000000000000001E-3</v>
      </c>
      <c r="E134">
        <f t="shared" ref="E134:E197" si="12">+D134*6%</f>
        <v>2.4000000000000001E-4</v>
      </c>
      <c r="F134" s="38">
        <f t="shared" ref="F134:F197" si="13">+(D134+E134)</f>
        <v>4.2399999999999998E-3</v>
      </c>
      <c r="G134" s="38">
        <f t="shared" si="10"/>
        <v>0.42399999999999999</v>
      </c>
      <c r="H134">
        <f t="shared" ref="H134:H197" si="14">+F134*1000</f>
        <v>4.24</v>
      </c>
    </row>
    <row r="135" spans="1:8" ht="17.25" thickBot="1">
      <c r="A135" s="34">
        <v>2812</v>
      </c>
      <c r="B135" s="42" t="s">
        <v>214</v>
      </c>
      <c r="C135" s="35">
        <v>4</v>
      </c>
      <c r="D135">
        <f t="shared" si="11"/>
        <v>4.0000000000000001E-3</v>
      </c>
      <c r="E135">
        <f t="shared" si="12"/>
        <v>2.4000000000000001E-4</v>
      </c>
      <c r="F135" s="38">
        <f t="shared" si="13"/>
        <v>4.2399999999999998E-3</v>
      </c>
      <c r="G135" s="38">
        <f t="shared" si="10"/>
        <v>0.42399999999999999</v>
      </c>
      <c r="H135">
        <f t="shared" si="14"/>
        <v>4.24</v>
      </c>
    </row>
    <row r="136" spans="1:8" ht="17.25" thickBot="1">
      <c r="A136" s="36">
        <v>2813</v>
      </c>
      <c r="B136" s="43" t="s">
        <v>215</v>
      </c>
      <c r="C136" s="37">
        <v>4</v>
      </c>
      <c r="D136">
        <f t="shared" si="11"/>
        <v>4.0000000000000001E-3</v>
      </c>
      <c r="E136">
        <f t="shared" si="12"/>
        <v>2.4000000000000001E-4</v>
      </c>
      <c r="F136" s="38">
        <f t="shared" si="13"/>
        <v>4.2399999999999998E-3</v>
      </c>
      <c r="G136" s="38">
        <f t="shared" si="10"/>
        <v>0.42399999999999999</v>
      </c>
      <c r="H136">
        <f t="shared" si="14"/>
        <v>4.24</v>
      </c>
    </row>
    <row r="137" spans="1:8" ht="33.75" thickBot="1">
      <c r="A137" s="34">
        <v>2814</v>
      </c>
      <c r="B137" s="42" t="s">
        <v>216</v>
      </c>
      <c r="C137" s="35">
        <v>4</v>
      </c>
      <c r="D137">
        <f t="shared" si="11"/>
        <v>4.0000000000000001E-3</v>
      </c>
      <c r="E137">
        <f t="shared" si="12"/>
        <v>2.4000000000000001E-4</v>
      </c>
      <c r="F137" s="38">
        <f t="shared" si="13"/>
        <v>4.2399999999999998E-3</v>
      </c>
      <c r="G137" s="38">
        <f t="shared" si="10"/>
        <v>0.42399999999999999</v>
      </c>
      <c r="H137">
        <f t="shared" si="14"/>
        <v>4.24</v>
      </c>
    </row>
    <row r="138" spans="1:8" ht="17.25" thickBot="1">
      <c r="A138" s="36">
        <v>2815</v>
      </c>
      <c r="B138" s="43" t="s">
        <v>217</v>
      </c>
      <c r="C138" s="37">
        <v>4</v>
      </c>
      <c r="D138">
        <f t="shared" si="11"/>
        <v>4.0000000000000001E-3</v>
      </c>
      <c r="E138">
        <f t="shared" si="12"/>
        <v>2.4000000000000001E-4</v>
      </c>
      <c r="F138" s="38">
        <f t="shared" si="13"/>
        <v>4.2399999999999998E-3</v>
      </c>
      <c r="G138" s="38">
        <f t="shared" si="10"/>
        <v>0.42399999999999999</v>
      </c>
      <c r="H138">
        <f t="shared" si="14"/>
        <v>4.24</v>
      </c>
    </row>
    <row r="139" spans="1:8" ht="17.25" thickBot="1">
      <c r="A139" s="34">
        <v>2816</v>
      </c>
      <c r="B139" s="42" t="s">
        <v>218</v>
      </c>
      <c r="C139" s="35">
        <v>4</v>
      </c>
      <c r="D139">
        <f t="shared" si="11"/>
        <v>4.0000000000000001E-3</v>
      </c>
      <c r="E139">
        <f t="shared" si="12"/>
        <v>2.4000000000000001E-4</v>
      </c>
      <c r="F139" s="38">
        <f t="shared" si="13"/>
        <v>4.2399999999999998E-3</v>
      </c>
      <c r="G139" s="38">
        <f t="shared" si="10"/>
        <v>0.42399999999999999</v>
      </c>
      <c r="H139">
        <f t="shared" si="14"/>
        <v>4.24</v>
      </c>
    </row>
    <row r="140" spans="1:8" ht="33.75" thickBot="1">
      <c r="A140" s="36">
        <v>2817</v>
      </c>
      <c r="B140" s="43" t="s">
        <v>219</v>
      </c>
      <c r="C140" s="37">
        <v>4</v>
      </c>
      <c r="D140">
        <f t="shared" si="11"/>
        <v>4.0000000000000001E-3</v>
      </c>
      <c r="E140">
        <f t="shared" si="12"/>
        <v>2.4000000000000001E-4</v>
      </c>
      <c r="F140" s="38">
        <f t="shared" si="13"/>
        <v>4.2399999999999998E-3</v>
      </c>
      <c r="G140" s="38">
        <f t="shared" si="10"/>
        <v>0.42399999999999999</v>
      </c>
      <c r="H140">
        <f t="shared" si="14"/>
        <v>4.24</v>
      </c>
    </row>
    <row r="141" spans="1:8" ht="17.25" thickBot="1">
      <c r="A141" s="34">
        <v>2818</v>
      </c>
      <c r="B141" s="42" t="s">
        <v>220</v>
      </c>
      <c r="C141" s="35">
        <v>4</v>
      </c>
      <c r="D141">
        <f t="shared" si="11"/>
        <v>4.0000000000000001E-3</v>
      </c>
      <c r="E141">
        <f t="shared" si="12"/>
        <v>2.4000000000000001E-4</v>
      </c>
      <c r="F141" s="38">
        <f t="shared" si="13"/>
        <v>4.2399999999999998E-3</v>
      </c>
      <c r="G141" s="38">
        <f t="shared" si="10"/>
        <v>0.42399999999999999</v>
      </c>
      <c r="H141">
        <f t="shared" si="14"/>
        <v>4.24</v>
      </c>
    </row>
    <row r="142" spans="1:8" ht="17.25" thickBot="1">
      <c r="A142" s="36">
        <v>2819</v>
      </c>
      <c r="B142" s="43" t="s">
        <v>221</v>
      </c>
      <c r="C142" s="37">
        <v>4</v>
      </c>
      <c r="D142">
        <f t="shared" si="11"/>
        <v>4.0000000000000001E-3</v>
      </c>
      <c r="E142">
        <f t="shared" si="12"/>
        <v>2.4000000000000001E-4</v>
      </c>
      <c r="F142" s="38">
        <f t="shared" si="13"/>
        <v>4.2399999999999998E-3</v>
      </c>
      <c r="G142" s="38">
        <f t="shared" si="10"/>
        <v>0.42399999999999999</v>
      </c>
      <c r="H142">
        <f t="shared" si="14"/>
        <v>4.24</v>
      </c>
    </row>
    <row r="143" spans="1:8" ht="17.25" thickBot="1">
      <c r="A143" s="34">
        <v>2821</v>
      </c>
      <c r="B143" s="42" t="s">
        <v>222</v>
      </c>
      <c r="C143" s="35">
        <v>4</v>
      </c>
      <c r="D143">
        <f t="shared" si="11"/>
        <v>4.0000000000000001E-3</v>
      </c>
      <c r="E143">
        <f t="shared" si="12"/>
        <v>2.4000000000000001E-4</v>
      </c>
      <c r="F143" s="38">
        <f t="shared" si="13"/>
        <v>4.2399999999999998E-3</v>
      </c>
      <c r="G143" s="38">
        <f t="shared" si="10"/>
        <v>0.42399999999999999</v>
      </c>
      <c r="H143">
        <f t="shared" si="14"/>
        <v>4.24</v>
      </c>
    </row>
    <row r="144" spans="1:8" ht="17.25" thickBot="1">
      <c r="A144" s="36">
        <v>2822</v>
      </c>
      <c r="B144" s="43" t="s">
        <v>223</v>
      </c>
      <c r="C144" s="37">
        <v>4</v>
      </c>
      <c r="D144">
        <f t="shared" si="11"/>
        <v>4.0000000000000001E-3</v>
      </c>
      <c r="E144">
        <f t="shared" si="12"/>
        <v>2.4000000000000001E-4</v>
      </c>
      <c r="F144" s="38">
        <f t="shared" si="13"/>
        <v>4.2399999999999998E-3</v>
      </c>
      <c r="G144" s="38">
        <f t="shared" si="10"/>
        <v>0.42399999999999999</v>
      </c>
      <c r="H144">
        <f t="shared" si="14"/>
        <v>4.24</v>
      </c>
    </row>
    <row r="145" spans="1:8" ht="17.25" thickBot="1">
      <c r="A145" s="34">
        <v>2823</v>
      </c>
      <c r="B145" s="42" t="s">
        <v>224</v>
      </c>
      <c r="C145" s="35">
        <v>4</v>
      </c>
      <c r="D145">
        <f t="shared" si="11"/>
        <v>4.0000000000000001E-3</v>
      </c>
      <c r="E145">
        <f t="shared" si="12"/>
        <v>2.4000000000000001E-4</v>
      </c>
      <c r="F145" s="38">
        <f t="shared" si="13"/>
        <v>4.2399999999999998E-3</v>
      </c>
      <c r="G145" s="38">
        <f t="shared" si="10"/>
        <v>0.42399999999999999</v>
      </c>
      <c r="H145">
        <f t="shared" si="14"/>
        <v>4.24</v>
      </c>
    </row>
    <row r="146" spans="1:8" ht="33.75" thickBot="1">
      <c r="A146" s="36">
        <v>2824</v>
      </c>
      <c r="B146" s="43" t="s">
        <v>225</v>
      </c>
      <c r="C146" s="37">
        <v>4</v>
      </c>
      <c r="D146">
        <f t="shared" si="11"/>
        <v>4.0000000000000001E-3</v>
      </c>
      <c r="E146">
        <f t="shared" si="12"/>
        <v>2.4000000000000001E-4</v>
      </c>
      <c r="F146" s="38">
        <f t="shared" si="13"/>
        <v>4.2399999999999998E-3</v>
      </c>
      <c r="G146" s="38">
        <f t="shared" si="10"/>
        <v>0.42399999999999999</v>
      </c>
      <c r="H146">
        <f t="shared" si="14"/>
        <v>4.24</v>
      </c>
    </row>
    <row r="147" spans="1:8" ht="17.25" thickBot="1">
      <c r="A147" s="34">
        <v>2825</v>
      </c>
      <c r="B147" s="42" t="s">
        <v>226</v>
      </c>
      <c r="C147" s="35">
        <v>4</v>
      </c>
      <c r="D147">
        <f t="shared" si="11"/>
        <v>4.0000000000000001E-3</v>
      </c>
      <c r="E147">
        <f t="shared" si="12"/>
        <v>2.4000000000000001E-4</v>
      </c>
      <c r="F147" s="38">
        <f t="shared" si="13"/>
        <v>4.2399999999999998E-3</v>
      </c>
      <c r="G147" s="38">
        <f t="shared" si="10"/>
        <v>0.42399999999999999</v>
      </c>
      <c r="H147">
        <f t="shared" si="14"/>
        <v>4.24</v>
      </c>
    </row>
    <row r="148" spans="1:8" ht="33.75" thickBot="1">
      <c r="A148" s="36">
        <v>2826</v>
      </c>
      <c r="B148" s="43" t="s">
        <v>227</v>
      </c>
      <c r="C148" s="37">
        <v>4</v>
      </c>
      <c r="D148">
        <f t="shared" si="11"/>
        <v>4.0000000000000001E-3</v>
      </c>
      <c r="E148">
        <f t="shared" si="12"/>
        <v>2.4000000000000001E-4</v>
      </c>
      <c r="F148" s="38">
        <f t="shared" si="13"/>
        <v>4.2399999999999998E-3</v>
      </c>
      <c r="G148" s="38">
        <f t="shared" si="10"/>
        <v>0.42399999999999999</v>
      </c>
      <c r="H148">
        <f t="shared" si="14"/>
        <v>4.24</v>
      </c>
    </row>
    <row r="149" spans="1:8" ht="17.25" thickBot="1">
      <c r="A149" s="34">
        <v>2829</v>
      </c>
      <c r="B149" s="42" t="s">
        <v>228</v>
      </c>
      <c r="C149" s="35">
        <v>4</v>
      </c>
      <c r="D149">
        <f t="shared" si="11"/>
        <v>4.0000000000000001E-3</v>
      </c>
      <c r="E149">
        <f t="shared" si="12"/>
        <v>2.4000000000000001E-4</v>
      </c>
      <c r="F149" s="38">
        <f t="shared" si="13"/>
        <v>4.2399999999999998E-3</v>
      </c>
      <c r="G149" s="38">
        <f t="shared" si="10"/>
        <v>0.42399999999999999</v>
      </c>
      <c r="H149">
        <f t="shared" si="14"/>
        <v>4.24</v>
      </c>
    </row>
    <row r="150" spans="1:8" ht="17.25" thickBot="1">
      <c r="A150" s="36">
        <v>2910</v>
      </c>
      <c r="B150" s="43" t="s">
        <v>229</v>
      </c>
      <c r="C150" s="37">
        <v>4</v>
      </c>
      <c r="D150">
        <f t="shared" si="11"/>
        <v>4.0000000000000001E-3</v>
      </c>
      <c r="E150">
        <f t="shared" si="12"/>
        <v>2.4000000000000001E-4</v>
      </c>
      <c r="F150" s="38">
        <f t="shared" si="13"/>
        <v>4.2399999999999998E-3</v>
      </c>
      <c r="G150" s="38">
        <f t="shared" si="10"/>
        <v>0.42399999999999999</v>
      </c>
      <c r="H150">
        <f t="shared" si="14"/>
        <v>4.24</v>
      </c>
    </row>
    <row r="151" spans="1:8" ht="33.75" thickBot="1">
      <c r="A151" s="34">
        <v>2920</v>
      </c>
      <c r="B151" s="42" t="s">
        <v>230</v>
      </c>
      <c r="C151" s="35">
        <v>4</v>
      </c>
      <c r="D151">
        <f t="shared" si="11"/>
        <v>4.0000000000000001E-3</v>
      </c>
      <c r="E151">
        <f t="shared" si="12"/>
        <v>2.4000000000000001E-4</v>
      </c>
      <c r="F151" s="38">
        <f t="shared" si="13"/>
        <v>4.2399999999999998E-3</v>
      </c>
      <c r="G151" s="38">
        <f t="shared" si="10"/>
        <v>0.42399999999999999</v>
      </c>
      <c r="H151">
        <f t="shared" si="14"/>
        <v>4.24</v>
      </c>
    </row>
    <row r="152" spans="1:8" ht="33.75" thickBot="1">
      <c r="A152" s="36">
        <v>2930</v>
      </c>
      <c r="B152" s="43" t="s">
        <v>231</v>
      </c>
      <c r="C152" s="37">
        <v>4</v>
      </c>
      <c r="D152">
        <f t="shared" si="11"/>
        <v>4.0000000000000001E-3</v>
      </c>
      <c r="E152">
        <f t="shared" si="12"/>
        <v>2.4000000000000001E-4</v>
      </c>
      <c r="F152" s="38">
        <f t="shared" si="13"/>
        <v>4.2399999999999998E-3</v>
      </c>
      <c r="G152" s="38">
        <f t="shared" si="10"/>
        <v>0.42399999999999999</v>
      </c>
      <c r="H152">
        <f t="shared" si="14"/>
        <v>4.24</v>
      </c>
    </row>
    <row r="153" spans="1:8" ht="17.25" thickBot="1">
      <c r="A153" s="34">
        <v>3012</v>
      </c>
      <c r="B153" s="42" t="s">
        <v>232</v>
      </c>
      <c r="C153" s="35">
        <v>7</v>
      </c>
      <c r="D153">
        <f t="shared" si="11"/>
        <v>7.0000000000000001E-3</v>
      </c>
      <c r="E153">
        <f t="shared" si="12"/>
        <v>4.2000000000000002E-4</v>
      </c>
      <c r="F153" s="38">
        <f t="shared" si="13"/>
        <v>7.4200000000000004E-3</v>
      </c>
      <c r="G153" s="38">
        <f t="shared" si="10"/>
        <v>0.74199999999999999</v>
      </c>
      <c r="H153">
        <f t="shared" si="14"/>
        <v>7.4200000000000008</v>
      </c>
    </row>
    <row r="154" spans="1:8" ht="17.25" thickBot="1">
      <c r="A154" s="36">
        <v>3091</v>
      </c>
      <c r="B154" s="43" t="s">
        <v>233</v>
      </c>
      <c r="C154" s="37">
        <v>4</v>
      </c>
      <c r="D154">
        <f t="shared" si="11"/>
        <v>4.0000000000000001E-3</v>
      </c>
      <c r="E154">
        <f t="shared" si="12"/>
        <v>2.4000000000000001E-4</v>
      </c>
      <c r="F154" s="38">
        <f t="shared" si="13"/>
        <v>4.2399999999999998E-3</v>
      </c>
      <c r="G154" s="38">
        <f t="shared" si="10"/>
        <v>0.42399999999999999</v>
      </c>
      <c r="H154">
        <f t="shared" si="14"/>
        <v>4.24</v>
      </c>
    </row>
    <row r="155" spans="1:8" ht="17.25" thickBot="1">
      <c r="A155" s="34">
        <v>3092</v>
      </c>
      <c r="B155" s="42" t="s">
        <v>234</v>
      </c>
      <c r="C155" s="35">
        <v>4</v>
      </c>
      <c r="D155">
        <f t="shared" si="11"/>
        <v>4.0000000000000001E-3</v>
      </c>
      <c r="E155">
        <f t="shared" si="12"/>
        <v>2.4000000000000001E-4</v>
      </c>
      <c r="F155" s="38">
        <f t="shared" si="13"/>
        <v>4.2399999999999998E-3</v>
      </c>
      <c r="G155" s="38">
        <f t="shared" si="10"/>
        <v>0.42399999999999999</v>
      </c>
      <c r="H155">
        <f t="shared" si="14"/>
        <v>4.24</v>
      </c>
    </row>
    <row r="156" spans="1:8" ht="17.25" thickBot="1">
      <c r="A156" s="36">
        <v>3099</v>
      </c>
      <c r="B156" s="43" t="s">
        <v>235</v>
      </c>
      <c r="C156" s="37">
        <v>4</v>
      </c>
      <c r="D156">
        <f t="shared" si="11"/>
        <v>4.0000000000000001E-3</v>
      </c>
      <c r="E156">
        <f t="shared" si="12"/>
        <v>2.4000000000000001E-4</v>
      </c>
      <c r="F156" s="38">
        <f t="shared" si="13"/>
        <v>4.2399999999999998E-3</v>
      </c>
      <c r="G156" s="38">
        <f t="shared" si="10"/>
        <v>0.42399999999999999</v>
      </c>
      <c r="H156">
        <f t="shared" si="14"/>
        <v>4.24</v>
      </c>
    </row>
    <row r="157" spans="1:8" ht="17.25" thickBot="1">
      <c r="A157" s="34">
        <v>3110</v>
      </c>
      <c r="B157" s="42" t="s">
        <v>236</v>
      </c>
      <c r="C157" s="35">
        <v>4</v>
      </c>
      <c r="D157">
        <f t="shared" si="11"/>
        <v>4.0000000000000001E-3</v>
      </c>
      <c r="E157">
        <f t="shared" si="12"/>
        <v>2.4000000000000001E-4</v>
      </c>
      <c r="F157" s="38">
        <f t="shared" si="13"/>
        <v>4.2399999999999998E-3</v>
      </c>
      <c r="G157" s="38">
        <f t="shared" si="10"/>
        <v>0.42399999999999999</v>
      </c>
      <c r="H157">
        <f t="shared" si="14"/>
        <v>4.24</v>
      </c>
    </row>
    <row r="158" spans="1:8" ht="17.25" thickBot="1">
      <c r="A158" s="36">
        <v>3120</v>
      </c>
      <c r="B158" s="43" t="s">
        <v>237</v>
      </c>
      <c r="C158" s="37">
        <v>7</v>
      </c>
      <c r="D158">
        <f t="shared" si="11"/>
        <v>7.0000000000000001E-3</v>
      </c>
      <c r="E158">
        <f t="shared" si="12"/>
        <v>4.2000000000000002E-4</v>
      </c>
      <c r="F158" s="38">
        <f t="shared" si="13"/>
        <v>7.4200000000000004E-3</v>
      </c>
      <c r="G158" s="38">
        <f t="shared" si="10"/>
        <v>0.74199999999999999</v>
      </c>
      <c r="H158">
        <f t="shared" si="14"/>
        <v>7.4200000000000008</v>
      </c>
    </row>
    <row r="159" spans="1:8" ht="17.25" thickBot="1">
      <c r="A159" s="34">
        <v>3210</v>
      </c>
      <c r="B159" s="42" t="s">
        <v>238</v>
      </c>
      <c r="C159" s="35">
        <v>7</v>
      </c>
      <c r="D159">
        <f t="shared" si="11"/>
        <v>7.0000000000000001E-3</v>
      </c>
      <c r="E159">
        <f t="shared" si="12"/>
        <v>4.2000000000000002E-4</v>
      </c>
      <c r="F159" s="38">
        <f t="shared" si="13"/>
        <v>7.4200000000000004E-3</v>
      </c>
      <c r="G159" s="38">
        <f t="shared" si="10"/>
        <v>0.74199999999999999</v>
      </c>
      <c r="H159">
        <f t="shared" si="14"/>
        <v>7.4200000000000008</v>
      </c>
    </row>
    <row r="160" spans="1:8" ht="17.25" thickBot="1">
      <c r="A160" s="36">
        <v>3220</v>
      </c>
      <c r="B160" s="43" t="s">
        <v>239</v>
      </c>
      <c r="C160" s="37">
        <v>7</v>
      </c>
      <c r="D160">
        <f t="shared" si="11"/>
        <v>7.0000000000000001E-3</v>
      </c>
      <c r="E160">
        <f t="shared" si="12"/>
        <v>4.2000000000000002E-4</v>
      </c>
      <c r="F160" s="38">
        <f t="shared" si="13"/>
        <v>7.4200000000000004E-3</v>
      </c>
      <c r="G160" s="38">
        <f t="shared" si="10"/>
        <v>0.74199999999999999</v>
      </c>
      <c r="H160">
        <f t="shared" si="14"/>
        <v>7.4200000000000008</v>
      </c>
    </row>
    <row r="161" spans="1:8" ht="17.25" thickBot="1">
      <c r="A161" s="34">
        <v>3230</v>
      </c>
      <c r="B161" s="42" t="s">
        <v>240</v>
      </c>
      <c r="C161" s="35">
        <v>7</v>
      </c>
      <c r="D161">
        <f t="shared" si="11"/>
        <v>7.0000000000000001E-3</v>
      </c>
      <c r="E161">
        <f t="shared" si="12"/>
        <v>4.2000000000000002E-4</v>
      </c>
      <c r="F161" s="38">
        <f t="shared" si="13"/>
        <v>7.4200000000000004E-3</v>
      </c>
      <c r="G161" s="38">
        <f t="shared" si="10"/>
        <v>0.74199999999999999</v>
      </c>
      <c r="H161">
        <f t="shared" si="14"/>
        <v>7.4200000000000008</v>
      </c>
    </row>
    <row r="162" spans="1:8" ht="17.25" thickBot="1">
      <c r="A162" s="36">
        <v>3240</v>
      </c>
      <c r="B162" s="43" t="s">
        <v>241</v>
      </c>
      <c r="C162" s="37">
        <v>7</v>
      </c>
      <c r="D162">
        <f t="shared" si="11"/>
        <v>7.0000000000000001E-3</v>
      </c>
      <c r="E162">
        <f t="shared" si="12"/>
        <v>4.2000000000000002E-4</v>
      </c>
      <c r="F162" s="38">
        <f t="shared" si="13"/>
        <v>7.4200000000000004E-3</v>
      </c>
      <c r="G162" s="38">
        <f t="shared" si="10"/>
        <v>0.74199999999999999</v>
      </c>
      <c r="H162">
        <f t="shared" si="14"/>
        <v>7.4200000000000008</v>
      </c>
    </row>
    <row r="163" spans="1:8" ht="33.75" thickBot="1">
      <c r="A163" s="34">
        <v>3250</v>
      </c>
      <c r="B163" s="42" t="s">
        <v>242</v>
      </c>
      <c r="C163" s="35">
        <v>7</v>
      </c>
      <c r="D163">
        <f t="shared" si="11"/>
        <v>7.0000000000000001E-3</v>
      </c>
      <c r="E163">
        <f t="shared" si="12"/>
        <v>4.2000000000000002E-4</v>
      </c>
      <c r="F163" s="38">
        <f t="shared" si="13"/>
        <v>7.4200000000000004E-3</v>
      </c>
      <c r="G163" s="38">
        <f t="shared" si="10"/>
        <v>0.74199999999999999</v>
      </c>
      <c r="H163">
        <f t="shared" si="14"/>
        <v>7.4200000000000008</v>
      </c>
    </row>
    <row r="164" spans="1:8" ht="17.25" thickBot="1">
      <c r="A164" s="36">
        <v>3290</v>
      </c>
      <c r="B164" s="43" t="s">
        <v>243</v>
      </c>
      <c r="C164" s="37">
        <v>7</v>
      </c>
      <c r="D164">
        <f t="shared" si="11"/>
        <v>7.0000000000000001E-3</v>
      </c>
      <c r="E164">
        <f t="shared" si="12"/>
        <v>4.2000000000000002E-4</v>
      </c>
      <c r="F164" s="38">
        <f t="shared" si="13"/>
        <v>7.4200000000000004E-3</v>
      </c>
      <c r="G164" s="38">
        <f t="shared" si="10"/>
        <v>0.74199999999999999</v>
      </c>
      <c r="H164">
        <f t="shared" si="14"/>
        <v>7.4200000000000008</v>
      </c>
    </row>
    <row r="165" spans="1:8" ht="17.25" thickBot="1">
      <c r="A165" s="34">
        <v>3311</v>
      </c>
      <c r="B165" s="42" t="s">
        <v>244</v>
      </c>
      <c r="C165" s="35">
        <v>6</v>
      </c>
      <c r="D165">
        <f t="shared" si="11"/>
        <v>6.0000000000000001E-3</v>
      </c>
      <c r="E165">
        <f t="shared" si="12"/>
        <v>3.5999999999999997E-4</v>
      </c>
      <c r="F165" s="38">
        <f t="shared" si="13"/>
        <v>6.3600000000000002E-3</v>
      </c>
      <c r="G165" s="38">
        <f t="shared" si="10"/>
        <v>0.63600000000000001</v>
      </c>
      <c r="H165">
        <f t="shared" si="14"/>
        <v>6.36</v>
      </c>
    </row>
    <row r="166" spans="1:8" ht="17.25" thickBot="1">
      <c r="A166" s="36">
        <v>3312</v>
      </c>
      <c r="B166" s="43" t="s">
        <v>245</v>
      </c>
      <c r="C166" s="37">
        <v>6</v>
      </c>
      <c r="D166">
        <f t="shared" si="11"/>
        <v>6.0000000000000001E-3</v>
      </c>
      <c r="E166">
        <f t="shared" si="12"/>
        <v>3.5999999999999997E-4</v>
      </c>
      <c r="F166" s="38">
        <f t="shared" si="13"/>
        <v>6.3600000000000002E-3</v>
      </c>
      <c r="G166" s="38">
        <f t="shared" si="10"/>
        <v>0.63600000000000001</v>
      </c>
      <c r="H166">
        <f t="shared" si="14"/>
        <v>6.36</v>
      </c>
    </row>
    <row r="167" spans="1:8" ht="17.25" thickBot="1">
      <c r="A167" s="34">
        <v>3313</v>
      </c>
      <c r="B167" s="42" t="s">
        <v>246</v>
      </c>
      <c r="C167" s="35">
        <v>6</v>
      </c>
      <c r="D167">
        <f t="shared" si="11"/>
        <v>6.0000000000000001E-3</v>
      </c>
      <c r="E167">
        <f t="shared" si="12"/>
        <v>3.5999999999999997E-4</v>
      </c>
      <c r="F167" s="38">
        <f t="shared" si="13"/>
        <v>6.3600000000000002E-3</v>
      </c>
      <c r="G167" s="38">
        <f t="shared" si="10"/>
        <v>0.63600000000000001</v>
      </c>
      <c r="H167">
        <f t="shared" si="14"/>
        <v>6.36</v>
      </c>
    </row>
    <row r="168" spans="1:8" ht="17.25" thickBot="1">
      <c r="A168" s="36">
        <v>3314</v>
      </c>
      <c r="B168" s="43" t="s">
        <v>247</v>
      </c>
      <c r="C168" s="37">
        <v>6</v>
      </c>
      <c r="D168">
        <f t="shared" si="11"/>
        <v>6.0000000000000001E-3</v>
      </c>
      <c r="E168">
        <f t="shared" si="12"/>
        <v>3.5999999999999997E-4</v>
      </c>
      <c r="F168" s="38">
        <f t="shared" si="13"/>
        <v>6.3600000000000002E-3</v>
      </c>
      <c r="G168" s="38">
        <f t="shared" si="10"/>
        <v>0.63600000000000001</v>
      </c>
      <c r="H168">
        <f t="shared" si="14"/>
        <v>6.36</v>
      </c>
    </row>
    <row r="169" spans="1:8" ht="33.75" thickBot="1">
      <c r="A169" s="34">
        <v>3315</v>
      </c>
      <c r="B169" s="42" t="s">
        <v>248</v>
      </c>
      <c r="C169" s="35">
        <v>6</v>
      </c>
      <c r="D169">
        <f t="shared" si="11"/>
        <v>6.0000000000000001E-3</v>
      </c>
      <c r="E169">
        <f t="shared" si="12"/>
        <v>3.5999999999999997E-4</v>
      </c>
      <c r="F169" s="38">
        <f t="shared" si="13"/>
        <v>6.3600000000000002E-3</v>
      </c>
      <c r="G169" s="38">
        <f t="shared" si="10"/>
        <v>0.63600000000000001</v>
      </c>
      <c r="H169">
        <f t="shared" si="14"/>
        <v>6.36</v>
      </c>
    </row>
    <row r="170" spans="1:8" ht="17.25" thickBot="1">
      <c r="A170" s="36">
        <v>3319</v>
      </c>
      <c r="B170" s="43" t="s">
        <v>249</v>
      </c>
      <c r="C170" s="37">
        <v>6</v>
      </c>
      <c r="D170">
        <f t="shared" si="11"/>
        <v>6.0000000000000001E-3</v>
      </c>
      <c r="E170">
        <f t="shared" si="12"/>
        <v>3.5999999999999997E-4</v>
      </c>
      <c r="F170" s="38">
        <f t="shared" si="13"/>
        <v>6.3600000000000002E-3</v>
      </c>
      <c r="G170" s="38">
        <f t="shared" si="10"/>
        <v>0.63600000000000001</v>
      </c>
      <c r="H170">
        <f t="shared" si="14"/>
        <v>6.36</v>
      </c>
    </row>
    <row r="171" spans="1:8" ht="17.25" thickBot="1">
      <c r="A171" s="34">
        <v>3320</v>
      </c>
      <c r="B171" s="42" t="s">
        <v>250</v>
      </c>
      <c r="C171" s="35">
        <v>6</v>
      </c>
      <c r="D171">
        <f t="shared" si="11"/>
        <v>6.0000000000000001E-3</v>
      </c>
      <c r="E171">
        <f t="shared" si="12"/>
        <v>3.5999999999999997E-4</v>
      </c>
      <c r="F171" s="38">
        <f t="shared" si="13"/>
        <v>6.3600000000000002E-3</v>
      </c>
      <c r="G171" s="38">
        <f t="shared" si="10"/>
        <v>0.63600000000000001</v>
      </c>
      <c r="H171">
        <f t="shared" si="14"/>
        <v>6.36</v>
      </c>
    </row>
    <row r="172" spans="1:8" ht="17.25" thickBot="1">
      <c r="A172" s="36">
        <v>3511</v>
      </c>
      <c r="B172" s="43" t="s">
        <v>251</v>
      </c>
      <c r="C172" s="37">
        <v>7</v>
      </c>
      <c r="D172">
        <f t="shared" si="11"/>
        <v>7.0000000000000001E-3</v>
      </c>
      <c r="E172">
        <f t="shared" si="12"/>
        <v>4.2000000000000002E-4</v>
      </c>
      <c r="F172" s="38">
        <f t="shared" si="13"/>
        <v>7.4200000000000004E-3</v>
      </c>
      <c r="G172" s="38">
        <f t="shared" si="10"/>
        <v>0.74199999999999999</v>
      </c>
      <c r="H172">
        <f t="shared" si="14"/>
        <v>7.4200000000000008</v>
      </c>
    </row>
    <row r="173" spans="1:8" ht="17.25" thickBot="1">
      <c r="A173" s="34">
        <v>3512</v>
      </c>
      <c r="B173" s="42" t="s">
        <v>252</v>
      </c>
      <c r="C173" s="35">
        <v>7</v>
      </c>
      <c r="D173">
        <f t="shared" si="11"/>
        <v>7.0000000000000001E-3</v>
      </c>
      <c r="E173">
        <f t="shared" si="12"/>
        <v>4.2000000000000002E-4</v>
      </c>
      <c r="F173" s="38">
        <f t="shared" si="13"/>
        <v>7.4200000000000004E-3</v>
      </c>
      <c r="G173" s="38">
        <f t="shared" si="10"/>
        <v>0.74199999999999999</v>
      </c>
      <c r="H173">
        <f t="shared" si="14"/>
        <v>7.4200000000000008</v>
      </c>
    </row>
    <row r="174" spans="1:8" ht="17.25" thickBot="1">
      <c r="A174" s="36">
        <v>3513</v>
      </c>
      <c r="B174" s="43" t="s">
        <v>253</v>
      </c>
      <c r="C174" s="37">
        <v>7</v>
      </c>
      <c r="D174">
        <f t="shared" si="11"/>
        <v>7.0000000000000001E-3</v>
      </c>
      <c r="E174">
        <f t="shared" si="12"/>
        <v>4.2000000000000002E-4</v>
      </c>
      <c r="F174" s="38">
        <f t="shared" si="13"/>
        <v>7.4200000000000004E-3</v>
      </c>
      <c r="G174" s="38">
        <f t="shared" si="10"/>
        <v>0.74199999999999999</v>
      </c>
      <c r="H174">
        <f t="shared" si="14"/>
        <v>7.4200000000000008</v>
      </c>
    </row>
    <row r="175" spans="1:8" ht="17.25" thickBot="1">
      <c r="A175" s="34">
        <v>3514</v>
      </c>
      <c r="B175" s="42" t="s">
        <v>254</v>
      </c>
      <c r="C175" s="35">
        <v>7</v>
      </c>
      <c r="D175">
        <f t="shared" si="11"/>
        <v>7.0000000000000001E-3</v>
      </c>
      <c r="E175">
        <f t="shared" si="12"/>
        <v>4.2000000000000002E-4</v>
      </c>
      <c r="F175" s="38">
        <f t="shared" si="13"/>
        <v>7.4200000000000004E-3</v>
      </c>
      <c r="G175" s="38">
        <f t="shared" si="10"/>
        <v>0.74199999999999999</v>
      </c>
      <c r="H175">
        <f t="shared" si="14"/>
        <v>7.4200000000000008</v>
      </c>
    </row>
    <row r="176" spans="1:8" ht="17.25" thickBot="1">
      <c r="A176" s="36">
        <v>3520</v>
      </c>
      <c r="B176" s="43" t="s">
        <v>255</v>
      </c>
      <c r="C176" s="37">
        <v>10</v>
      </c>
      <c r="D176">
        <f t="shared" si="11"/>
        <v>0.01</v>
      </c>
      <c r="E176">
        <f t="shared" si="12"/>
        <v>5.9999999999999995E-4</v>
      </c>
      <c r="F176" s="38">
        <f t="shared" si="13"/>
        <v>1.06E-2</v>
      </c>
      <c r="G176" s="38">
        <f t="shared" si="10"/>
        <v>1.06</v>
      </c>
      <c r="H176">
        <f t="shared" si="14"/>
        <v>10.6</v>
      </c>
    </row>
    <row r="177" spans="1:8" ht="17.25" thickBot="1">
      <c r="A177" s="34">
        <v>3530</v>
      </c>
      <c r="B177" s="42" t="s">
        <v>256</v>
      </c>
      <c r="C177" s="35">
        <v>10</v>
      </c>
      <c r="D177">
        <f t="shared" si="11"/>
        <v>0.01</v>
      </c>
      <c r="E177">
        <f t="shared" si="12"/>
        <v>5.9999999999999995E-4</v>
      </c>
      <c r="F177" s="38">
        <f t="shared" si="13"/>
        <v>1.06E-2</v>
      </c>
      <c r="G177" s="38">
        <f t="shared" si="10"/>
        <v>1.06</v>
      </c>
      <c r="H177">
        <f t="shared" si="14"/>
        <v>10.6</v>
      </c>
    </row>
    <row r="178" spans="1:8" ht="17.25" thickBot="1">
      <c r="A178" s="36">
        <v>3600</v>
      </c>
      <c r="B178" s="43" t="s">
        <v>257</v>
      </c>
      <c r="C178" s="37">
        <v>10</v>
      </c>
      <c r="D178">
        <f t="shared" si="11"/>
        <v>0.01</v>
      </c>
      <c r="E178">
        <f t="shared" si="12"/>
        <v>5.9999999999999995E-4</v>
      </c>
      <c r="F178" s="38">
        <f t="shared" si="13"/>
        <v>1.06E-2</v>
      </c>
      <c r="G178" s="38">
        <f t="shared" si="10"/>
        <v>1.06</v>
      </c>
      <c r="H178">
        <f t="shared" si="14"/>
        <v>10.6</v>
      </c>
    </row>
    <row r="179" spans="1:8" ht="17.25" thickBot="1">
      <c r="A179" s="34">
        <v>3700</v>
      </c>
      <c r="B179" s="42" t="s">
        <v>258</v>
      </c>
      <c r="C179" s="35">
        <v>7</v>
      </c>
      <c r="D179">
        <f t="shared" si="11"/>
        <v>7.0000000000000001E-3</v>
      </c>
      <c r="E179">
        <f t="shared" si="12"/>
        <v>4.2000000000000002E-4</v>
      </c>
      <c r="F179" s="38">
        <f t="shared" si="13"/>
        <v>7.4200000000000004E-3</v>
      </c>
      <c r="G179" s="38">
        <f t="shared" si="10"/>
        <v>0.74199999999999999</v>
      </c>
      <c r="H179">
        <f t="shared" si="14"/>
        <v>7.4200000000000008</v>
      </c>
    </row>
    <row r="180" spans="1:8" ht="17.25" thickBot="1">
      <c r="A180" s="36">
        <v>3811</v>
      </c>
      <c r="B180" s="43" t="s">
        <v>259</v>
      </c>
      <c r="C180" s="37">
        <v>10</v>
      </c>
      <c r="D180">
        <f t="shared" si="11"/>
        <v>0.01</v>
      </c>
      <c r="E180">
        <f t="shared" si="12"/>
        <v>5.9999999999999995E-4</v>
      </c>
      <c r="F180" s="38">
        <f t="shared" si="13"/>
        <v>1.06E-2</v>
      </c>
      <c r="G180" s="38">
        <f t="shared" si="10"/>
        <v>1.06</v>
      </c>
      <c r="H180">
        <f t="shared" si="14"/>
        <v>10.6</v>
      </c>
    </row>
    <row r="181" spans="1:8" ht="17.25" thickBot="1">
      <c r="A181" s="34">
        <v>3812</v>
      </c>
      <c r="B181" s="42" t="s">
        <v>260</v>
      </c>
      <c r="C181" s="35">
        <v>10</v>
      </c>
      <c r="D181">
        <f t="shared" si="11"/>
        <v>0.01</v>
      </c>
      <c r="E181">
        <f t="shared" si="12"/>
        <v>5.9999999999999995E-4</v>
      </c>
      <c r="F181" s="38">
        <f t="shared" si="13"/>
        <v>1.06E-2</v>
      </c>
      <c r="G181" s="38">
        <f t="shared" si="10"/>
        <v>1.06</v>
      </c>
      <c r="H181">
        <f t="shared" si="14"/>
        <v>10.6</v>
      </c>
    </row>
    <row r="182" spans="1:8" ht="17.25" thickBot="1">
      <c r="A182" s="36">
        <v>3821</v>
      </c>
      <c r="B182" s="43" t="s">
        <v>261</v>
      </c>
      <c r="C182" s="37">
        <v>7</v>
      </c>
      <c r="D182">
        <f t="shared" si="11"/>
        <v>7.0000000000000001E-3</v>
      </c>
      <c r="E182">
        <f t="shared" si="12"/>
        <v>4.2000000000000002E-4</v>
      </c>
      <c r="F182" s="38">
        <f t="shared" si="13"/>
        <v>7.4200000000000004E-3</v>
      </c>
      <c r="G182" s="38">
        <f t="shared" si="10"/>
        <v>0.74199999999999999</v>
      </c>
      <c r="H182">
        <f t="shared" si="14"/>
        <v>7.4200000000000008</v>
      </c>
    </row>
    <row r="183" spans="1:8" ht="17.25" thickBot="1">
      <c r="A183" s="34">
        <v>3822</v>
      </c>
      <c r="B183" s="42" t="s">
        <v>262</v>
      </c>
      <c r="C183" s="35">
        <v>7</v>
      </c>
      <c r="D183">
        <f t="shared" si="11"/>
        <v>7.0000000000000001E-3</v>
      </c>
      <c r="E183">
        <f t="shared" si="12"/>
        <v>4.2000000000000002E-4</v>
      </c>
      <c r="F183" s="38">
        <f t="shared" si="13"/>
        <v>7.4200000000000004E-3</v>
      </c>
      <c r="G183" s="38">
        <f t="shared" si="10"/>
        <v>0.74199999999999999</v>
      </c>
      <c r="H183">
        <f t="shared" si="14"/>
        <v>7.4200000000000008</v>
      </c>
    </row>
    <row r="184" spans="1:8" ht="17.25" thickBot="1">
      <c r="A184" s="36">
        <v>3830</v>
      </c>
      <c r="B184" s="43" t="s">
        <v>263</v>
      </c>
      <c r="C184" s="37">
        <v>10</v>
      </c>
      <c r="D184">
        <f t="shared" si="11"/>
        <v>0.01</v>
      </c>
      <c r="E184">
        <f t="shared" si="12"/>
        <v>5.9999999999999995E-4</v>
      </c>
      <c r="F184" s="38">
        <f t="shared" si="13"/>
        <v>1.06E-2</v>
      </c>
      <c r="G184" s="38">
        <f t="shared" si="10"/>
        <v>1.06</v>
      </c>
      <c r="H184">
        <f t="shared" si="14"/>
        <v>10.6</v>
      </c>
    </row>
    <row r="185" spans="1:8" ht="33.75" thickBot="1">
      <c r="A185" s="34">
        <v>3900</v>
      </c>
      <c r="B185" s="42" t="s">
        <v>264</v>
      </c>
      <c r="C185" s="35">
        <v>10</v>
      </c>
      <c r="D185">
        <f t="shared" si="11"/>
        <v>0.01</v>
      </c>
      <c r="E185">
        <f t="shared" si="12"/>
        <v>5.9999999999999995E-4</v>
      </c>
      <c r="F185" s="38">
        <f t="shared" si="13"/>
        <v>1.06E-2</v>
      </c>
      <c r="G185" s="38">
        <f t="shared" si="10"/>
        <v>1.06</v>
      </c>
      <c r="H185">
        <f t="shared" si="14"/>
        <v>10.6</v>
      </c>
    </row>
    <row r="186" spans="1:8" ht="17.25" thickBot="1">
      <c r="A186" s="36">
        <v>4111</v>
      </c>
      <c r="B186" s="43" t="s">
        <v>265</v>
      </c>
      <c r="C186" s="37">
        <v>6</v>
      </c>
      <c r="D186">
        <f t="shared" si="11"/>
        <v>6.0000000000000001E-3</v>
      </c>
      <c r="E186">
        <f t="shared" si="12"/>
        <v>3.5999999999999997E-4</v>
      </c>
      <c r="F186" s="38">
        <f t="shared" si="13"/>
        <v>6.3600000000000002E-3</v>
      </c>
      <c r="G186" s="38">
        <f t="shared" si="10"/>
        <v>0.63600000000000001</v>
      </c>
      <c r="H186">
        <f t="shared" si="14"/>
        <v>6.36</v>
      </c>
    </row>
    <row r="187" spans="1:8" ht="17.25" thickBot="1">
      <c r="A187" s="34">
        <v>4112</v>
      </c>
      <c r="B187" s="42" t="s">
        <v>266</v>
      </c>
      <c r="C187" s="35">
        <v>6</v>
      </c>
      <c r="D187">
        <f t="shared" si="11"/>
        <v>6.0000000000000001E-3</v>
      </c>
      <c r="E187">
        <f t="shared" si="12"/>
        <v>3.5999999999999997E-4</v>
      </c>
      <c r="F187" s="38">
        <f t="shared" si="13"/>
        <v>6.3600000000000002E-3</v>
      </c>
      <c r="G187" s="38">
        <f t="shared" si="10"/>
        <v>0.63600000000000001</v>
      </c>
      <c r="H187">
        <f t="shared" si="14"/>
        <v>6.36</v>
      </c>
    </row>
    <row r="188" spans="1:8" ht="17.25" thickBot="1">
      <c r="A188" s="36">
        <v>4210</v>
      </c>
      <c r="B188" s="43" t="s">
        <v>267</v>
      </c>
      <c r="C188" s="37">
        <v>6</v>
      </c>
      <c r="D188">
        <f t="shared" si="11"/>
        <v>6.0000000000000001E-3</v>
      </c>
      <c r="E188">
        <f t="shared" si="12"/>
        <v>3.5999999999999997E-4</v>
      </c>
      <c r="F188" s="38">
        <f t="shared" si="13"/>
        <v>6.3600000000000002E-3</v>
      </c>
      <c r="G188" s="38">
        <f t="shared" si="10"/>
        <v>0.63600000000000001</v>
      </c>
      <c r="H188">
        <f t="shared" si="14"/>
        <v>6.36</v>
      </c>
    </row>
    <row r="189" spans="1:8" ht="17.25" thickBot="1">
      <c r="A189" s="34">
        <v>4220</v>
      </c>
      <c r="B189" s="42" t="s">
        <v>268</v>
      </c>
      <c r="C189" s="35">
        <v>6</v>
      </c>
      <c r="D189">
        <f t="shared" si="11"/>
        <v>6.0000000000000001E-3</v>
      </c>
      <c r="E189">
        <f t="shared" si="12"/>
        <v>3.5999999999999997E-4</v>
      </c>
      <c r="F189" s="38">
        <f t="shared" si="13"/>
        <v>6.3600000000000002E-3</v>
      </c>
      <c r="G189" s="38">
        <f t="shared" si="10"/>
        <v>0.63600000000000001</v>
      </c>
      <c r="H189">
        <f t="shared" si="14"/>
        <v>6.36</v>
      </c>
    </row>
    <row r="190" spans="1:8" ht="17.25" thickBot="1">
      <c r="A190" s="36">
        <v>4290</v>
      </c>
      <c r="B190" s="43" t="s">
        <v>269</v>
      </c>
      <c r="C190" s="37">
        <v>6</v>
      </c>
      <c r="D190">
        <f t="shared" si="11"/>
        <v>6.0000000000000001E-3</v>
      </c>
      <c r="E190">
        <f t="shared" si="12"/>
        <v>3.5999999999999997E-4</v>
      </c>
      <c r="F190" s="38">
        <f t="shared" si="13"/>
        <v>6.3600000000000002E-3</v>
      </c>
      <c r="G190" s="38">
        <f t="shared" si="10"/>
        <v>0.63600000000000001</v>
      </c>
      <c r="H190">
        <f t="shared" si="14"/>
        <v>6.36</v>
      </c>
    </row>
    <row r="191" spans="1:8" ht="17.25" thickBot="1">
      <c r="A191" s="34">
        <v>4311</v>
      </c>
      <c r="B191" s="42" t="s">
        <v>270</v>
      </c>
      <c r="C191" s="35">
        <v>6</v>
      </c>
      <c r="D191">
        <f t="shared" si="11"/>
        <v>6.0000000000000001E-3</v>
      </c>
      <c r="E191">
        <f t="shared" si="12"/>
        <v>3.5999999999999997E-4</v>
      </c>
      <c r="F191" s="38">
        <f t="shared" si="13"/>
        <v>6.3600000000000002E-3</v>
      </c>
      <c r="G191" s="38">
        <f t="shared" si="10"/>
        <v>0.63600000000000001</v>
      </c>
      <c r="H191">
        <f t="shared" si="14"/>
        <v>6.36</v>
      </c>
    </row>
    <row r="192" spans="1:8" ht="17.25" thickBot="1">
      <c r="A192" s="36">
        <v>4312</v>
      </c>
      <c r="B192" s="43" t="s">
        <v>271</v>
      </c>
      <c r="C192" s="37">
        <v>6</v>
      </c>
      <c r="D192">
        <f t="shared" si="11"/>
        <v>6.0000000000000001E-3</v>
      </c>
      <c r="E192">
        <f t="shared" si="12"/>
        <v>3.5999999999999997E-4</v>
      </c>
      <c r="F192" s="38">
        <f t="shared" si="13"/>
        <v>6.3600000000000002E-3</v>
      </c>
      <c r="G192" s="38">
        <f t="shared" si="10"/>
        <v>0.63600000000000001</v>
      </c>
      <c r="H192">
        <f t="shared" si="14"/>
        <v>6.36</v>
      </c>
    </row>
    <row r="193" spans="1:8" ht="17.25" thickBot="1">
      <c r="A193" s="34">
        <v>4321</v>
      </c>
      <c r="B193" s="42" t="s">
        <v>272</v>
      </c>
      <c r="C193" s="35">
        <v>6</v>
      </c>
      <c r="D193">
        <f t="shared" si="11"/>
        <v>6.0000000000000001E-3</v>
      </c>
      <c r="E193">
        <f t="shared" si="12"/>
        <v>3.5999999999999997E-4</v>
      </c>
      <c r="F193" s="38">
        <f t="shared" si="13"/>
        <v>6.3600000000000002E-3</v>
      </c>
      <c r="G193" s="38">
        <f t="shared" si="10"/>
        <v>0.63600000000000001</v>
      </c>
      <c r="H193">
        <f t="shared" si="14"/>
        <v>6.36</v>
      </c>
    </row>
    <row r="194" spans="1:8" ht="17.25" thickBot="1">
      <c r="A194" s="36">
        <v>4322</v>
      </c>
      <c r="B194" s="43" t="s">
        <v>273</v>
      </c>
      <c r="C194" s="37">
        <v>6</v>
      </c>
      <c r="D194">
        <f t="shared" si="11"/>
        <v>6.0000000000000001E-3</v>
      </c>
      <c r="E194">
        <f t="shared" si="12"/>
        <v>3.5999999999999997E-4</v>
      </c>
      <c r="F194" s="38">
        <f t="shared" si="13"/>
        <v>6.3600000000000002E-3</v>
      </c>
      <c r="G194" s="38">
        <f t="shared" si="10"/>
        <v>0.63600000000000001</v>
      </c>
      <c r="H194">
        <f t="shared" si="14"/>
        <v>6.36</v>
      </c>
    </row>
    <row r="195" spans="1:8" ht="17.25" thickBot="1">
      <c r="A195" s="34">
        <v>4329</v>
      </c>
      <c r="B195" s="42" t="s">
        <v>274</v>
      </c>
      <c r="C195" s="35">
        <v>6</v>
      </c>
      <c r="D195">
        <f t="shared" si="11"/>
        <v>6.0000000000000001E-3</v>
      </c>
      <c r="E195">
        <f t="shared" si="12"/>
        <v>3.5999999999999997E-4</v>
      </c>
      <c r="F195" s="38">
        <f t="shared" si="13"/>
        <v>6.3600000000000002E-3</v>
      </c>
      <c r="G195" s="38">
        <f t="shared" si="10"/>
        <v>0.63600000000000001</v>
      </c>
      <c r="H195">
        <f t="shared" si="14"/>
        <v>6.36</v>
      </c>
    </row>
    <row r="196" spans="1:8" ht="17.25" thickBot="1">
      <c r="A196" s="36">
        <v>4330</v>
      </c>
      <c r="B196" s="43" t="s">
        <v>275</v>
      </c>
      <c r="C196" s="37">
        <v>6</v>
      </c>
      <c r="D196">
        <f t="shared" si="11"/>
        <v>6.0000000000000001E-3</v>
      </c>
      <c r="E196">
        <f t="shared" si="12"/>
        <v>3.5999999999999997E-4</v>
      </c>
      <c r="F196" s="38">
        <f t="shared" si="13"/>
        <v>6.3600000000000002E-3</v>
      </c>
      <c r="G196" s="38">
        <f t="shared" si="10"/>
        <v>0.63600000000000001</v>
      </c>
      <c r="H196">
        <f t="shared" si="14"/>
        <v>6.36</v>
      </c>
    </row>
    <row r="197" spans="1:8" ht="33.75" thickBot="1">
      <c r="A197" s="34">
        <v>4390</v>
      </c>
      <c r="B197" s="42" t="s">
        <v>276</v>
      </c>
      <c r="C197" s="35">
        <v>10</v>
      </c>
      <c r="D197">
        <f t="shared" si="11"/>
        <v>0.01</v>
      </c>
      <c r="E197">
        <f t="shared" si="12"/>
        <v>5.9999999999999995E-4</v>
      </c>
      <c r="F197" s="38">
        <f t="shared" si="13"/>
        <v>1.06E-2</v>
      </c>
      <c r="G197" s="38">
        <f t="shared" ref="G197:G260" si="15">+F197*100</f>
        <v>1.06</v>
      </c>
      <c r="H197">
        <f t="shared" si="14"/>
        <v>10.6</v>
      </c>
    </row>
    <row r="198" spans="1:8" ht="17.25" thickBot="1">
      <c r="A198" s="36">
        <v>4511</v>
      </c>
      <c r="B198" s="43" t="s">
        <v>277</v>
      </c>
      <c r="C198" s="37">
        <v>7</v>
      </c>
      <c r="D198">
        <f t="shared" ref="D198:D261" si="16">+C198/1000</f>
        <v>7.0000000000000001E-3</v>
      </c>
      <c r="E198">
        <f t="shared" ref="E198:E261" si="17">+D198*6%</f>
        <v>4.2000000000000002E-4</v>
      </c>
      <c r="F198" s="38">
        <f t="shared" ref="F198:F261" si="18">+(D198+E198)</f>
        <v>7.4200000000000004E-3</v>
      </c>
      <c r="G198" s="38">
        <f t="shared" si="15"/>
        <v>0.74199999999999999</v>
      </c>
      <c r="H198">
        <f t="shared" ref="H198:H261" si="19">+F198*1000</f>
        <v>7.4200000000000008</v>
      </c>
    </row>
    <row r="199" spans="1:8" ht="17.25" thickBot="1">
      <c r="A199" s="34">
        <v>4512</v>
      </c>
      <c r="B199" s="42" t="s">
        <v>278</v>
      </c>
      <c r="C199" s="35">
        <v>7</v>
      </c>
      <c r="D199">
        <f t="shared" si="16"/>
        <v>7.0000000000000001E-3</v>
      </c>
      <c r="E199">
        <f t="shared" si="17"/>
        <v>4.2000000000000002E-4</v>
      </c>
      <c r="F199" s="38">
        <f t="shared" si="18"/>
        <v>7.4200000000000004E-3</v>
      </c>
      <c r="G199" s="38">
        <f t="shared" si="15"/>
        <v>0.74199999999999999</v>
      </c>
      <c r="H199">
        <f t="shared" si="19"/>
        <v>7.4200000000000008</v>
      </c>
    </row>
    <row r="200" spans="1:8" ht="17.25" thickBot="1">
      <c r="A200" s="36">
        <v>4520</v>
      </c>
      <c r="B200" s="43" t="s">
        <v>279</v>
      </c>
      <c r="C200" s="37">
        <v>6</v>
      </c>
      <c r="D200">
        <f t="shared" si="16"/>
        <v>6.0000000000000001E-3</v>
      </c>
      <c r="E200">
        <f t="shared" si="17"/>
        <v>3.5999999999999997E-4</v>
      </c>
      <c r="F200" s="38">
        <f t="shared" si="18"/>
        <v>6.3600000000000002E-3</v>
      </c>
      <c r="G200" s="38">
        <f t="shared" si="15"/>
        <v>0.63600000000000001</v>
      </c>
      <c r="H200">
        <f t="shared" si="19"/>
        <v>6.36</v>
      </c>
    </row>
    <row r="201" spans="1:8" ht="33.75" thickBot="1">
      <c r="A201" s="34">
        <v>4530</v>
      </c>
      <c r="B201" s="42" t="s">
        <v>280</v>
      </c>
      <c r="C201" s="35">
        <v>4</v>
      </c>
      <c r="D201">
        <f t="shared" si="16"/>
        <v>4.0000000000000001E-3</v>
      </c>
      <c r="E201">
        <f t="shared" si="17"/>
        <v>2.4000000000000001E-4</v>
      </c>
      <c r="F201" s="38">
        <f t="shared" si="18"/>
        <v>4.2399999999999998E-3</v>
      </c>
      <c r="G201" s="38">
        <f t="shared" si="15"/>
        <v>0.42399999999999999</v>
      </c>
      <c r="H201">
        <f t="shared" si="19"/>
        <v>4.24</v>
      </c>
    </row>
    <row r="202" spans="1:8" ht="17.25" thickBot="1">
      <c r="A202" s="36">
        <v>4541</v>
      </c>
      <c r="B202" s="43" t="s">
        <v>281</v>
      </c>
      <c r="C202" s="37">
        <v>4</v>
      </c>
      <c r="D202">
        <f t="shared" si="16"/>
        <v>4.0000000000000001E-3</v>
      </c>
      <c r="E202">
        <f t="shared" si="17"/>
        <v>2.4000000000000001E-4</v>
      </c>
      <c r="F202" s="38">
        <f t="shared" si="18"/>
        <v>4.2399999999999998E-3</v>
      </c>
      <c r="G202" s="38">
        <f t="shared" si="15"/>
        <v>0.42399999999999999</v>
      </c>
      <c r="H202">
        <f t="shared" si="19"/>
        <v>4.24</v>
      </c>
    </row>
    <row r="203" spans="1:8" ht="17.25" thickBot="1">
      <c r="A203" s="34">
        <v>4542</v>
      </c>
      <c r="B203" s="42" t="s">
        <v>282</v>
      </c>
      <c r="C203" s="35">
        <v>6</v>
      </c>
      <c r="D203">
        <f t="shared" si="16"/>
        <v>6.0000000000000001E-3</v>
      </c>
      <c r="E203">
        <f t="shared" si="17"/>
        <v>3.5999999999999997E-4</v>
      </c>
      <c r="F203" s="38">
        <f t="shared" si="18"/>
        <v>6.3600000000000002E-3</v>
      </c>
      <c r="G203" s="38">
        <f t="shared" si="15"/>
        <v>0.63600000000000001</v>
      </c>
      <c r="H203">
        <f t="shared" si="19"/>
        <v>6.36</v>
      </c>
    </row>
    <row r="204" spans="1:8" ht="17.25" thickBot="1">
      <c r="A204" s="36">
        <v>4610</v>
      </c>
      <c r="B204" s="43" t="s">
        <v>283</v>
      </c>
      <c r="C204" s="37">
        <v>10</v>
      </c>
      <c r="D204">
        <f t="shared" si="16"/>
        <v>0.01</v>
      </c>
      <c r="E204">
        <f t="shared" si="17"/>
        <v>5.9999999999999995E-4</v>
      </c>
      <c r="F204" s="38">
        <f t="shared" si="18"/>
        <v>1.06E-2</v>
      </c>
      <c r="G204" s="38">
        <f t="shared" si="15"/>
        <v>1.06</v>
      </c>
      <c r="H204">
        <f t="shared" si="19"/>
        <v>10.6</v>
      </c>
    </row>
    <row r="205" spans="1:8" ht="17.25" thickBot="1">
      <c r="A205" s="34">
        <v>4620</v>
      </c>
      <c r="B205" s="42" t="s">
        <v>284</v>
      </c>
      <c r="C205" s="35">
        <v>7</v>
      </c>
      <c r="D205">
        <f t="shared" si="16"/>
        <v>7.0000000000000001E-3</v>
      </c>
      <c r="E205">
        <f t="shared" si="17"/>
        <v>4.2000000000000002E-4</v>
      </c>
      <c r="F205" s="38">
        <f t="shared" si="18"/>
        <v>7.4200000000000004E-3</v>
      </c>
      <c r="G205" s="38">
        <f t="shared" si="15"/>
        <v>0.74199999999999999</v>
      </c>
      <c r="H205">
        <f t="shared" si="19"/>
        <v>7.4200000000000008</v>
      </c>
    </row>
    <row r="206" spans="1:8" ht="17.25" thickBot="1">
      <c r="A206" s="36">
        <v>4631</v>
      </c>
      <c r="B206" s="43" t="s">
        <v>285</v>
      </c>
      <c r="C206" s="37">
        <v>3</v>
      </c>
      <c r="D206">
        <f t="shared" si="16"/>
        <v>3.0000000000000001E-3</v>
      </c>
      <c r="E206">
        <f t="shared" si="17"/>
        <v>1.7999999999999998E-4</v>
      </c>
      <c r="F206" s="38">
        <f t="shared" si="18"/>
        <v>3.1800000000000001E-3</v>
      </c>
      <c r="G206" s="38">
        <f t="shared" si="15"/>
        <v>0.318</v>
      </c>
      <c r="H206">
        <f t="shared" si="19"/>
        <v>3.18</v>
      </c>
    </row>
    <row r="207" spans="1:8" ht="17.25" thickBot="1">
      <c r="A207" s="34">
        <v>4632</v>
      </c>
      <c r="B207" s="42" t="s">
        <v>286</v>
      </c>
      <c r="C207" s="35">
        <v>4</v>
      </c>
      <c r="D207">
        <f t="shared" si="16"/>
        <v>4.0000000000000001E-3</v>
      </c>
      <c r="E207">
        <f t="shared" si="17"/>
        <v>2.4000000000000001E-4</v>
      </c>
      <c r="F207" s="38">
        <f t="shared" si="18"/>
        <v>4.2399999999999998E-3</v>
      </c>
      <c r="G207" s="38">
        <f t="shared" si="15"/>
        <v>0.42399999999999999</v>
      </c>
      <c r="H207">
        <f t="shared" si="19"/>
        <v>4.24</v>
      </c>
    </row>
    <row r="208" spans="1:8" ht="33.75" thickBot="1">
      <c r="A208" s="36">
        <v>4641</v>
      </c>
      <c r="B208" s="43" t="s">
        <v>287</v>
      </c>
      <c r="C208" s="37">
        <v>3.5</v>
      </c>
      <c r="D208">
        <f t="shared" si="16"/>
        <v>3.5000000000000001E-3</v>
      </c>
      <c r="E208">
        <f t="shared" si="17"/>
        <v>2.1000000000000001E-4</v>
      </c>
      <c r="F208" s="38">
        <f t="shared" si="18"/>
        <v>3.7100000000000002E-3</v>
      </c>
      <c r="G208" s="38">
        <f t="shared" si="15"/>
        <v>0.371</v>
      </c>
      <c r="H208">
        <f t="shared" si="19"/>
        <v>3.7100000000000004</v>
      </c>
    </row>
    <row r="209" spans="1:8" ht="17.25" thickBot="1">
      <c r="A209" s="34">
        <v>4642</v>
      </c>
      <c r="B209" s="42" t="s">
        <v>288</v>
      </c>
      <c r="C209" s="35">
        <v>3.5</v>
      </c>
      <c r="D209">
        <f t="shared" si="16"/>
        <v>3.5000000000000001E-3</v>
      </c>
      <c r="E209">
        <f t="shared" si="17"/>
        <v>2.1000000000000001E-4</v>
      </c>
      <c r="F209" s="38">
        <f t="shared" si="18"/>
        <v>3.7100000000000002E-3</v>
      </c>
      <c r="G209" s="38">
        <f t="shared" si="15"/>
        <v>0.371</v>
      </c>
      <c r="H209">
        <f t="shared" si="19"/>
        <v>3.7100000000000004</v>
      </c>
    </row>
    <row r="210" spans="1:8" ht="17.25" thickBot="1">
      <c r="A210" s="36">
        <v>4643</v>
      </c>
      <c r="B210" s="43" t="s">
        <v>289</v>
      </c>
      <c r="C210" s="37">
        <v>3.5</v>
      </c>
      <c r="D210">
        <f t="shared" si="16"/>
        <v>3.5000000000000001E-3</v>
      </c>
      <c r="E210">
        <f t="shared" si="17"/>
        <v>2.1000000000000001E-4</v>
      </c>
      <c r="F210" s="38">
        <f t="shared" si="18"/>
        <v>3.7100000000000002E-3</v>
      </c>
      <c r="G210" s="38">
        <f t="shared" si="15"/>
        <v>0.371</v>
      </c>
      <c r="H210">
        <f t="shared" si="19"/>
        <v>3.7100000000000004</v>
      </c>
    </row>
    <row r="211" spans="1:8" ht="17.25" thickBot="1">
      <c r="A211" s="34">
        <v>4644</v>
      </c>
      <c r="B211" s="42" t="s">
        <v>290</v>
      </c>
      <c r="C211" s="35">
        <v>5</v>
      </c>
      <c r="D211">
        <f t="shared" si="16"/>
        <v>5.0000000000000001E-3</v>
      </c>
      <c r="E211">
        <f t="shared" si="17"/>
        <v>2.9999999999999997E-4</v>
      </c>
      <c r="F211" s="38">
        <f t="shared" si="18"/>
        <v>5.3E-3</v>
      </c>
      <c r="G211" s="38">
        <f t="shared" si="15"/>
        <v>0.53</v>
      </c>
      <c r="H211">
        <f t="shared" si="19"/>
        <v>5.3</v>
      </c>
    </row>
    <row r="212" spans="1:8" ht="33.75" thickBot="1">
      <c r="A212" s="36">
        <v>4645</v>
      </c>
      <c r="B212" s="43" t="s">
        <v>291</v>
      </c>
      <c r="C212" s="37">
        <v>4.5</v>
      </c>
      <c r="D212">
        <f t="shared" si="16"/>
        <v>4.4999999999999997E-3</v>
      </c>
      <c r="E212">
        <f t="shared" si="17"/>
        <v>2.6999999999999995E-4</v>
      </c>
      <c r="F212" s="38">
        <f t="shared" si="18"/>
        <v>4.7699999999999999E-3</v>
      </c>
      <c r="G212" s="38">
        <f t="shared" si="15"/>
        <v>0.47699999999999998</v>
      </c>
      <c r="H212">
        <f t="shared" si="19"/>
        <v>4.7699999999999996</v>
      </c>
    </row>
    <row r="213" spans="1:8" ht="17.25" thickBot="1">
      <c r="A213" s="34">
        <v>4649</v>
      </c>
      <c r="B213" s="42" t="s">
        <v>292</v>
      </c>
      <c r="C213" s="35">
        <v>3</v>
      </c>
      <c r="D213">
        <f t="shared" si="16"/>
        <v>3.0000000000000001E-3</v>
      </c>
      <c r="E213">
        <f t="shared" si="17"/>
        <v>1.7999999999999998E-4</v>
      </c>
      <c r="F213" s="38">
        <f t="shared" si="18"/>
        <v>3.1800000000000001E-3</v>
      </c>
      <c r="G213" s="38">
        <f t="shared" si="15"/>
        <v>0.318</v>
      </c>
      <c r="H213">
        <f t="shared" si="19"/>
        <v>3.18</v>
      </c>
    </row>
    <row r="214" spans="1:8" ht="33.75" thickBot="1">
      <c r="A214" s="36">
        <v>4651</v>
      </c>
      <c r="B214" s="43" t="s">
        <v>293</v>
      </c>
      <c r="C214" s="37">
        <v>8</v>
      </c>
      <c r="D214">
        <f t="shared" si="16"/>
        <v>8.0000000000000002E-3</v>
      </c>
      <c r="E214">
        <f t="shared" si="17"/>
        <v>4.8000000000000001E-4</v>
      </c>
      <c r="F214" s="38">
        <f t="shared" si="18"/>
        <v>8.4799999999999997E-3</v>
      </c>
      <c r="G214" s="38">
        <f t="shared" si="15"/>
        <v>0.84799999999999998</v>
      </c>
      <c r="H214">
        <f t="shared" si="19"/>
        <v>8.48</v>
      </c>
    </row>
    <row r="215" spans="1:8" ht="33.75" thickBot="1">
      <c r="A215" s="34">
        <v>4652</v>
      </c>
      <c r="B215" s="42" t="s">
        <v>294</v>
      </c>
      <c r="C215" s="35">
        <v>7</v>
      </c>
      <c r="D215">
        <f t="shared" si="16"/>
        <v>7.0000000000000001E-3</v>
      </c>
      <c r="E215">
        <f t="shared" si="17"/>
        <v>4.2000000000000002E-4</v>
      </c>
      <c r="F215" s="38">
        <f t="shared" si="18"/>
        <v>7.4200000000000004E-3</v>
      </c>
      <c r="G215" s="38">
        <f t="shared" si="15"/>
        <v>0.74199999999999999</v>
      </c>
      <c r="H215">
        <f t="shared" si="19"/>
        <v>7.4200000000000008</v>
      </c>
    </row>
    <row r="216" spans="1:8" ht="17.25" thickBot="1">
      <c r="A216" s="36">
        <v>4653</v>
      </c>
      <c r="B216" s="43" t="s">
        <v>295</v>
      </c>
      <c r="C216" s="37">
        <v>3.5</v>
      </c>
      <c r="D216">
        <f t="shared" si="16"/>
        <v>3.5000000000000001E-3</v>
      </c>
      <c r="E216">
        <f t="shared" si="17"/>
        <v>2.1000000000000001E-4</v>
      </c>
      <c r="F216" s="38">
        <f t="shared" si="18"/>
        <v>3.7100000000000002E-3</v>
      </c>
      <c r="G216" s="38">
        <f t="shared" si="15"/>
        <v>0.371</v>
      </c>
      <c r="H216">
        <f t="shared" si="19"/>
        <v>3.7100000000000004</v>
      </c>
    </row>
    <row r="217" spans="1:8" ht="17.25" thickBot="1">
      <c r="A217" s="34">
        <v>4659</v>
      </c>
      <c r="B217" s="42" t="s">
        <v>296</v>
      </c>
      <c r="C217" s="35">
        <v>3.5</v>
      </c>
      <c r="D217">
        <f t="shared" si="16"/>
        <v>3.5000000000000001E-3</v>
      </c>
      <c r="E217">
        <f t="shared" si="17"/>
        <v>2.1000000000000001E-4</v>
      </c>
      <c r="F217" s="38">
        <f t="shared" si="18"/>
        <v>3.7100000000000002E-3</v>
      </c>
      <c r="G217" s="38">
        <f t="shared" si="15"/>
        <v>0.371</v>
      </c>
      <c r="H217">
        <f t="shared" si="19"/>
        <v>3.7100000000000004</v>
      </c>
    </row>
    <row r="218" spans="1:8" ht="33.75" thickBot="1">
      <c r="A218" s="36">
        <v>4661</v>
      </c>
      <c r="B218" s="43" t="s">
        <v>297</v>
      </c>
      <c r="C218" s="37">
        <v>5</v>
      </c>
      <c r="D218">
        <f t="shared" si="16"/>
        <v>5.0000000000000001E-3</v>
      </c>
      <c r="E218">
        <f t="shared" si="17"/>
        <v>2.9999999999999997E-4</v>
      </c>
      <c r="F218" s="38">
        <f t="shared" si="18"/>
        <v>5.3E-3</v>
      </c>
      <c r="G218" s="38">
        <f t="shared" si="15"/>
        <v>0.53</v>
      </c>
      <c r="H218">
        <f t="shared" si="19"/>
        <v>5.3</v>
      </c>
    </row>
    <row r="219" spans="1:8" ht="17.25" thickBot="1">
      <c r="A219" s="34">
        <v>4662</v>
      </c>
      <c r="B219" s="42" t="s">
        <v>298</v>
      </c>
      <c r="C219" s="35">
        <v>7</v>
      </c>
      <c r="D219">
        <f t="shared" si="16"/>
        <v>7.0000000000000001E-3</v>
      </c>
      <c r="E219">
        <f t="shared" si="17"/>
        <v>4.2000000000000002E-4</v>
      </c>
      <c r="F219" s="38">
        <f t="shared" si="18"/>
        <v>7.4200000000000004E-3</v>
      </c>
      <c r="G219" s="38">
        <f t="shared" si="15"/>
        <v>0.74199999999999999</v>
      </c>
      <c r="H219">
        <f t="shared" si="19"/>
        <v>7.4200000000000008</v>
      </c>
    </row>
    <row r="220" spans="1:8" ht="33.75" thickBot="1">
      <c r="A220" s="36">
        <v>4663</v>
      </c>
      <c r="B220" s="43" t="s">
        <v>299</v>
      </c>
      <c r="C220" s="37">
        <v>3.5</v>
      </c>
      <c r="D220">
        <f t="shared" si="16"/>
        <v>3.5000000000000001E-3</v>
      </c>
      <c r="E220">
        <f t="shared" si="17"/>
        <v>2.1000000000000001E-4</v>
      </c>
      <c r="F220" s="38">
        <f t="shared" si="18"/>
        <v>3.7100000000000002E-3</v>
      </c>
      <c r="G220" s="38">
        <f t="shared" si="15"/>
        <v>0.371</v>
      </c>
      <c r="H220">
        <f t="shared" si="19"/>
        <v>3.7100000000000004</v>
      </c>
    </row>
    <row r="221" spans="1:8" ht="33.75" thickBot="1">
      <c r="A221" s="34">
        <v>4664</v>
      </c>
      <c r="B221" s="42" t="s">
        <v>300</v>
      </c>
      <c r="C221" s="35">
        <v>7</v>
      </c>
      <c r="D221">
        <f t="shared" si="16"/>
        <v>7.0000000000000001E-3</v>
      </c>
      <c r="E221">
        <f t="shared" si="17"/>
        <v>4.2000000000000002E-4</v>
      </c>
      <c r="F221" s="38">
        <f t="shared" si="18"/>
        <v>7.4200000000000004E-3</v>
      </c>
      <c r="G221" s="38">
        <f t="shared" si="15"/>
        <v>0.74199999999999999</v>
      </c>
      <c r="H221">
        <f t="shared" si="19"/>
        <v>7.4200000000000008</v>
      </c>
    </row>
    <row r="222" spans="1:8" ht="17.25" thickBot="1">
      <c r="A222" s="36">
        <v>4665</v>
      </c>
      <c r="B222" s="43" t="s">
        <v>301</v>
      </c>
      <c r="C222" s="37">
        <v>7</v>
      </c>
      <c r="D222">
        <f t="shared" si="16"/>
        <v>7.0000000000000001E-3</v>
      </c>
      <c r="E222">
        <f t="shared" si="17"/>
        <v>4.2000000000000002E-4</v>
      </c>
      <c r="F222" s="38">
        <f t="shared" si="18"/>
        <v>7.4200000000000004E-3</v>
      </c>
      <c r="G222" s="38">
        <f t="shared" si="15"/>
        <v>0.74199999999999999</v>
      </c>
      <c r="H222">
        <f t="shared" si="19"/>
        <v>7.4200000000000008</v>
      </c>
    </row>
    <row r="223" spans="1:8" ht="17.25" thickBot="1">
      <c r="A223" s="34">
        <v>4669</v>
      </c>
      <c r="B223" s="42" t="s">
        <v>302</v>
      </c>
      <c r="C223" s="35">
        <v>7</v>
      </c>
      <c r="D223">
        <f t="shared" si="16"/>
        <v>7.0000000000000001E-3</v>
      </c>
      <c r="E223">
        <f t="shared" si="17"/>
        <v>4.2000000000000002E-4</v>
      </c>
      <c r="F223" s="38">
        <f t="shared" si="18"/>
        <v>7.4200000000000004E-3</v>
      </c>
      <c r="G223" s="38">
        <f t="shared" si="15"/>
        <v>0.74199999999999999</v>
      </c>
      <c r="H223">
        <f t="shared" si="19"/>
        <v>7.4200000000000008</v>
      </c>
    </row>
    <row r="224" spans="1:8" ht="17.25" thickBot="1">
      <c r="A224" s="36">
        <v>4690</v>
      </c>
      <c r="B224" s="43" t="s">
        <v>303</v>
      </c>
      <c r="C224" s="37">
        <v>7</v>
      </c>
      <c r="D224">
        <f t="shared" si="16"/>
        <v>7.0000000000000001E-3</v>
      </c>
      <c r="E224">
        <f t="shared" si="17"/>
        <v>4.2000000000000002E-4</v>
      </c>
      <c r="F224" s="38">
        <f t="shared" si="18"/>
        <v>7.4200000000000004E-3</v>
      </c>
      <c r="G224" s="38">
        <f t="shared" si="15"/>
        <v>0.74199999999999999</v>
      </c>
      <c r="H224">
        <f t="shared" si="19"/>
        <v>7.4200000000000008</v>
      </c>
    </row>
    <row r="225" spans="1:8" ht="33.75" thickBot="1">
      <c r="A225" s="34">
        <v>4711</v>
      </c>
      <c r="B225" s="42" t="s">
        <v>304</v>
      </c>
      <c r="C225" s="35">
        <v>3</v>
      </c>
      <c r="D225">
        <f t="shared" si="16"/>
        <v>3.0000000000000001E-3</v>
      </c>
      <c r="E225">
        <f t="shared" si="17"/>
        <v>1.7999999999999998E-4</v>
      </c>
      <c r="F225" s="38">
        <f t="shared" si="18"/>
        <v>3.1800000000000001E-3</v>
      </c>
      <c r="G225" s="38">
        <f t="shared" si="15"/>
        <v>0.318</v>
      </c>
      <c r="H225">
        <f t="shared" si="19"/>
        <v>3.18</v>
      </c>
    </row>
    <row r="226" spans="1:8" ht="50.25" thickBot="1">
      <c r="A226" s="36">
        <v>4719</v>
      </c>
      <c r="B226" s="43" t="s">
        <v>305</v>
      </c>
      <c r="C226" s="37">
        <v>4</v>
      </c>
      <c r="D226">
        <f t="shared" si="16"/>
        <v>4.0000000000000001E-3</v>
      </c>
      <c r="E226">
        <f t="shared" si="17"/>
        <v>2.4000000000000001E-4</v>
      </c>
      <c r="F226" s="38">
        <f t="shared" si="18"/>
        <v>4.2399999999999998E-3</v>
      </c>
      <c r="G226" s="38">
        <f t="shared" si="15"/>
        <v>0.42399999999999999</v>
      </c>
      <c r="H226">
        <f t="shared" si="19"/>
        <v>4.24</v>
      </c>
    </row>
    <row r="227" spans="1:8" ht="33.75" thickBot="1">
      <c r="A227" s="34">
        <v>4721</v>
      </c>
      <c r="B227" s="42" t="s">
        <v>306</v>
      </c>
      <c r="C227" s="35">
        <v>3</v>
      </c>
      <c r="D227">
        <f t="shared" si="16"/>
        <v>3.0000000000000001E-3</v>
      </c>
      <c r="E227">
        <f t="shared" si="17"/>
        <v>1.7999999999999998E-4</v>
      </c>
      <c r="F227" s="38">
        <f t="shared" si="18"/>
        <v>3.1800000000000001E-3</v>
      </c>
      <c r="G227" s="38">
        <f t="shared" si="15"/>
        <v>0.318</v>
      </c>
      <c r="H227">
        <f t="shared" si="19"/>
        <v>3.18</v>
      </c>
    </row>
    <row r="228" spans="1:8" ht="33.75" thickBot="1">
      <c r="A228" s="36">
        <v>4722</v>
      </c>
      <c r="B228" s="43" t="s">
        <v>307</v>
      </c>
      <c r="C228" s="37">
        <v>4</v>
      </c>
      <c r="D228">
        <f t="shared" si="16"/>
        <v>4.0000000000000001E-3</v>
      </c>
      <c r="E228">
        <f t="shared" si="17"/>
        <v>2.4000000000000001E-4</v>
      </c>
      <c r="F228" s="38">
        <f t="shared" si="18"/>
        <v>4.2399999999999998E-3</v>
      </c>
      <c r="G228" s="38">
        <f t="shared" si="15"/>
        <v>0.42399999999999999</v>
      </c>
      <c r="H228">
        <f t="shared" si="19"/>
        <v>4.24</v>
      </c>
    </row>
    <row r="229" spans="1:8" ht="33.75" thickBot="1">
      <c r="A229" s="34">
        <v>4723</v>
      </c>
      <c r="B229" s="42" t="s">
        <v>308</v>
      </c>
      <c r="C229" s="35">
        <v>4.5</v>
      </c>
      <c r="D229">
        <f t="shared" si="16"/>
        <v>4.4999999999999997E-3</v>
      </c>
      <c r="E229">
        <f t="shared" si="17"/>
        <v>2.6999999999999995E-4</v>
      </c>
      <c r="F229" s="38">
        <f t="shared" si="18"/>
        <v>4.7699999999999999E-3</v>
      </c>
      <c r="G229" s="38">
        <f t="shared" si="15"/>
        <v>0.47699999999999998</v>
      </c>
      <c r="H229">
        <f t="shared" si="19"/>
        <v>4.7699999999999996</v>
      </c>
    </row>
    <row r="230" spans="1:8" ht="33.75" thickBot="1">
      <c r="A230" s="36">
        <v>4724</v>
      </c>
      <c r="B230" s="43" t="s">
        <v>309</v>
      </c>
      <c r="C230" s="37">
        <v>4</v>
      </c>
      <c r="D230">
        <f t="shared" si="16"/>
        <v>4.0000000000000001E-3</v>
      </c>
      <c r="E230">
        <f t="shared" si="17"/>
        <v>2.4000000000000001E-4</v>
      </c>
      <c r="F230" s="38">
        <f t="shared" si="18"/>
        <v>4.2399999999999998E-3</v>
      </c>
      <c r="G230" s="38">
        <f t="shared" si="15"/>
        <v>0.42399999999999999</v>
      </c>
      <c r="H230">
        <f t="shared" si="19"/>
        <v>4.24</v>
      </c>
    </row>
    <row r="231" spans="1:8" ht="33.75" thickBot="1">
      <c r="A231" s="34">
        <v>4729</v>
      </c>
      <c r="B231" s="42" t="s">
        <v>310</v>
      </c>
      <c r="C231" s="35">
        <v>3</v>
      </c>
      <c r="D231">
        <f t="shared" si="16"/>
        <v>3.0000000000000001E-3</v>
      </c>
      <c r="E231">
        <f t="shared" si="17"/>
        <v>1.7999999999999998E-4</v>
      </c>
      <c r="F231" s="38">
        <f t="shared" si="18"/>
        <v>3.1800000000000001E-3</v>
      </c>
      <c r="G231" s="38">
        <f t="shared" si="15"/>
        <v>0.318</v>
      </c>
      <c r="H231">
        <f t="shared" si="19"/>
        <v>3.18</v>
      </c>
    </row>
    <row r="232" spans="1:8" ht="17.25" thickBot="1">
      <c r="A232" s="36">
        <v>4731</v>
      </c>
      <c r="B232" s="43" t="s">
        <v>311</v>
      </c>
      <c r="C232" s="37">
        <v>4</v>
      </c>
      <c r="D232">
        <f t="shared" si="16"/>
        <v>4.0000000000000001E-3</v>
      </c>
      <c r="E232">
        <f t="shared" si="17"/>
        <v>2.4000000000000001E-4</v>
      </c>
      <c r="F232" s="38">
        <f t="shared" si="18"/>
        <v>4.2399999999999998E-3</v>
      </c>
      <c r="G232" s="38">
        <f t="shared" si="15"/>
        <v>0.42399999999999999</v>
      </c>
      <c r="H232">
        <f t="shared" si="19"/>
        <v>4.24</v>
      </c>
    </row>
    <row r="233" spans="1:8" ht="33.75" thickBot="1">
      <c r="A233" s="34">
        <v>4732</v>
      </c>
      <c r="B233" s="42" t="s">
        <v>312</v>
      </c>
      <c r="C233" s="35">
        <v>4</v>
      </c>
      <c r="D233">
        <f t="shared" si="16"/>
        <v>4.0000000000000001E-3</v>
      </c>
      <c r="E233">
        <f t="shared" si="17"/>
        <v>2.4000000000000001E-4</v>
      </c>
      <c r="F233" s="38">
        <f t="shared" si="18"/>
        <v>4.2399999999999998E-3</v>
      </c>
      <c r="G233" s="38">
        <f t="shared" si="15"/>
        <v>0.42399999999999999</v>
      </c>
      <c r="H233">
        <f t="shared" si="19"/>
        <v>4.24</v>
      </c>
    </row>
    <row r="234" spans="1:8" ht="33.75" thickBot="1">
      <c r="A234" s="36">
        <v>4741</v>
      </c>
      <c r="B234" s="43" t="s">
        <v>313</v>
      </c>
      <c r="C234" s="37">
        <v>7</v>
      </c>
      <c r="D234">
        <f t="shared" si="16"/>
        <v>7.0000000000000001E-3</v>
      </c>
      <c r="E234">
        <f t="shared" si="17"/>
        <v>4.2000000000000002E-4</v>
      </c>
      <c r="F234" s="38">
        <f t="shared" si="18"/>
        <v>7.4200000000000004E-3</v>
      </c>
      <c r="G234" s="38">
        <f t="shared" si="15"/>
        <v>0.74199999999999999</v>
      </c>
      <c r="H234">
        <f t="shared" si="19"/>
        <v>7.4200000000000008</v>
      </c>
    </row>
    <row r="235" spans="1:8" ht="33.75" thickBot="1">
      <c r="A235" s="34">
        <v>4742</v>
      </c>
      <c r="B235" s="42" t="s">
        <v>314</v>
      </c>
      <c r="C235" s="35">
        <v>7</v>
      </c>
      <c r="D235">
        <f t="shared" si="16"/>
        <v>7.0000000000000001E-3</v>
      </c>
      <c r="E235">
        <f t="shared" si="17"/>
        <v>4.2000000000000002E-4</v>
      </c>
      <c r="F235" s="38">
        <f t="shared" si="18"/>
        <v>7.4200000000000004E-3</v>
      </c>
      <c r="G235" s="38">
        <f t="shared" si="15"/>
        <v>0.74199999999999999</v>
      </c>
      <c r="H235">
        <f t="shared" si="19"/>
        <v>7.4200000000000008</v>
      </c>
    </row>
    <row r="236" spans="1:8" ht="33.75" thickBot="1">
      <c r="A236" s="36">
        <v>4751</v>
      </c>
      <c r="B236" s="43" t="s">
        <v>315</v>
      </c>
      <c r="C236" s="37">
        <v>3.5</v>
      </c>
      <c r="D236">
        <f t="shared" si="16"/>
        <v>3.5000000000000001E-3</v>
      </c>
      <c r="E236">
        <f t="shared" si="17"/>
        <v>2.1000000000000001E-4</v>
      </c>
      <c r="F236" s="38">
        <f t="shared" si="18"/>
        <v>3.7100000000000002E-3</v>
      </c>
      <c r="G236" s="38">
        <f t="shared" si="15"/>
        <v>0.371</v>
      </c>
      <c r="H236">
        <f t="shared" si="19"/>
        <v>3.7100000000000004</v>
      </c>
    </row>
    <row r="237" spans="1:8" ht="33.75" thickBot="1">
      <c r="A237" s="34">
        <v>4752</v>
      </c>
      <c r="B237" s="42" t="s">
        <v>316</v>
      </c>
      <c r="C237" s="35">
        <v>3.5</v>
      </c>
      <c r="D237">
        <f t="shared" si="16"/>
        <v>3.5000000000000001E-3</v>
      </c>
      <c r="E237">
        <f t="shared" si="17"/>
        <v>2.1000000000000001E-4</v>
      </c>
      <c r="F237" s="38">
        <f t="shared" si="18"/>
        <v>3.7100000000000002E-3</v>
      </c>
      <c r="G237" s="38">
        <f t="shared" si="15"/>
        <v>0.371</v>
      </c>
      <c r="H237">
        <f t="shared" si="19"/>
        <v>3.7100000000000004</v>
      </c>
    </row>
    <row r="238" spans="1:8" ht="33.75" thickBot="1">
      <c r="A238" s="36">
        <v>4753</v>
      </c>
      <c r="B238" s="43" t="s">
        <v>317</v>
      </c>
      <c r="C238" s="37">
        <v>5</v>
      </c>
      <c r="D238">
        <f t="shared" si="16"/>
        <v>5.0000000000000001E-3</v>
      </c>
      <c r="E238">
        <f t="shared" si="17"/>
        <v>2.9999999999999997E-4</v>
      </c>
      <c r="F238" s="38">
        <f t="shared" si="18"/>
        <v>5.3E-3</v>
      </c>
      <c r="G238" s="38">
        <f t="shared" si="15"/>
        <v>0.53</v>
      </c>
      <c r="H238">
        <f t="shared" si="19"/>
        <v>5.3</v>
      </c>
    </row>
    <row r="239" spans="1:8" ht="33.75" thickBot="1">
      <c r="A239" s="34">
        <v>4754</v>
      </c>
      <c r="B239" s="42" t="s">
        <v>318</v>
      </c>
      <c r="C239" s="35">
        <v>5</v>
      </c>
      <c r="D239">
        <f t="shared" si="16"/>
        <v>5.0000000000000001E-3</v>
      </c>
      <c r="E239">
        <f t="shared" si="17"/>
        <v>2.9999999999999997E-4</v>
      </c>
      <c r="F239" s="38">
        <f t="shared" si="18"/>
        <v>5.3E-3</v>
      </c>
      <c r="G239" s="38">
        <f t="shared" si="15"/>
        <v>0.53</v>
      </c>
      <c r="H239">
        <f t="shared" si="19"/>
        <v>5.3</v>
      </c>
    </row>
    <row r="240" spans="1:8" ht="17.25" thickBot="1">
      <c r="A240" s="36">
        <v>4755</v>
      </c>
      <c r="B240" s="43" t="s">
        <v>319</v>
      </c>
      <c r="C240" s="37">
        <v>5</v>
      </c>
      <c r="D240">
        <f t="shared" si="16"/>
        <v>5.0000000000000001E-3</v>
      </c>
      <c r="E240">
        <f t="shared" si="17"/>
        <v>2.9999999999999997E-4</v>
      </c>
      <c r="F240" s="38">
        <f t="shared" si="18"/>
        <v>5.3E-3</v>
      </c>
      <c r="G240" s="38">
        <f t="shared" si="15"/>
        <v>0.53</v>
      </c>
      <c r="H240">
        <f t="shared" si="19"/>
        <v>5.3</v>
      </c>
    </row>
    <row r="241" spans="1:8" ht="33.75" thickBot="1">
      <c r="A241" s="34">
        <v>4759</v>
      </c>
      <c r="B241" s="42" t="s">
        <v>320</v>
      </c>
      <c r="C241" s="35">
        <v>5</v>
      </c>
      <c r="D241">
        <f t="shared" si="16"/>
        <v>5.0000000000000001E-3</v>
      </c>
      <c r="E241">
        <f t="shared" si="17"/>
        <v>2.9999999999999997E-4</v>
      </c>
      <c r="F241" s="38">
        <f t="shared" si="18"/>
        <v>5.3E-3</v>
      </c>
      <c r="G241" s="38">
        <f t="shared" si="15"/>
        <v>0.53</v>
      </c>
      <c r="H241">
        <f t="shared" si="19"/>
        <v>5.3</v>
      </c>
    </row>
    <row r="242" spans="1:8" ht="33.75" thickBot="1">
      <c r="A242" s="36">
        <v>4761</v>
      </c>
      <c r="B242" s="43" t="s">
        <v>321</v>
      </c>
      <c r="C242" s="37">
        <v>3.5</v>
      </c>
      <c r="D242">
        <f t="shared" si="16"/>
        <v>3.5000000000000001E-3</v>
      </c>
      <c r="E242">
        <f t="shared" si="17"/>
        <v>2.1000000000000001E-4</v>
      </c>
      <c r="F242" s="38">
        <f t="shared" si="18"/>
        <v>3.7100000000000002E-3</v>
      </c>
      <c r="G242" s="38">
        <f t="shared" si="15"/>
        <v>0.371</v>
      </c>
      <c r="H242">
        <f t="shared" si="19"/>
        <v>3.7100000000000004</v>
      </c>
    </row>
    <row r="243" spans="1:8" ht="33.75" thickBot="1">
      <c r="A243" s="34">
        <v>4762</v>
      </c>
      <c r="B243" s="42" t="s">
        <v>322</v>
      </c>
      <c r="C243" s="35">
        <v>5</v>
      </c>
      <c r="D243">
        <f t="shared" si="16"/>
        <v>5.0000000000000001E-3</v>
      </c>
      <c r="E243">
        <f t="shared" si="17"/>
        <v>2.9999999999999997E-4</v>
      </c>
      <c r="F243" s="38">
        <f t="shared" si="18"/>
        <v>5.3E-3</v>
      </c>
      <c r="G243" s="38">
        <f t="shared" si="15"/>
        <v>0.53</v>
      </c>
      <c r="H243">
        <f t="shared" si="19"/>
        <v>5.3</v>
      </c>
    </row>
    <row r="244" spans="1:8" ht="33.75" thickBot="1">
      <c r="A244" s="36">
        <v>4769</v>
      </c>
      <c r="B244" s="43" t="s">
        <v>323</v>
      </c>
      <c r="C244" s="37">
        <v>5</v>
      </c>
      <c r="D244">
        <f t="shared" si="16"/>
        <v>5.0000000000000001E-3</v>
      </c>
      <c r="E244">
        <f t="shared" si="17"/>
        <v>2.9999999999999997E-4</v>
      </c>
      <c r="F244" s="38">
        <f t="shared" si="18"/>
        <v>5.3E-3</v>
      </c>
      <c r="G244" s="38">
        <f t="shared" si="15"/>
        <v>0.53</v>
      </c>
      <c r="H244">
        <f t="shared" si="19"/>
        <v>5.3</v>
      </c>
    </row>
    <row r="245" spans="1:8" ht="33.75" thickBot="1">
      <c r="A245" s="34">
        <v>4771</v>
      </c>
      <c r="B245" s="42" t="s">
        <v>324</v>
      </c>
      <c r="C245" s="35">
        <v>3.5</v>
      </c>
      <c r="D245">
        <f t="shared" si="16"/>
        <v>3.5000000000000001E-3</v>
      </c>
      <c r="E245">
        <f t="shared" si="17"/>
        <v>2.1000000000000001E-4</v>
      </c>
      <c r="F245" s="38">
        <f t="shared" si="18"/>
        <v>3.7100000000000002E-3</v>
      </c>
      <c r="G245" s="38">
        <f t="shared" si="15"/>
        <v>0.371</v>
      </c>
      <c r="H245">
        <f t="shared" si="19"/>
        <v>3.7100000000000004</v>
      </c>
    </row>
    <row r="246" spans="1:8" ht="33.75" thickBot="1">
      <c r="A246" s="36">
        <v>4772</v>
      </c>
      <c r="B246" s="43" t="s">
        <v>325</v>
      </c>
      <c r="C246" s="37">
        <v>3.5</v>
      </c>
      <c r="D246">
        <f t="shared" si="16"/>
        <v>3.5000000000000001E-3</v>
      </c>
      <c r="E246">
        <f t="shared" si="17"/>
        <v>2.1000000000000001E-4</v>
      </c>
      <c r="F246" s="38">
        <f t="shared" si="18"/>
        <v>3.7100000000000002E-3</v>
      </c>
      <c r="G246" s="38">
        <f t="shared" si="15"/>
        <v>0.371</v>
      </c>
      <c r="H246">
        <f t="shared" si="19"/>
        <v>3.7100000000000004</v>
      </c>
    </row>
    <row r="247" spans="1:8" ht="33.75" thickBot="1">
      <c r="A247" s="34">
        <v>4773</v>
      </c>
      <c r="B247" s="42" t="s">
        <v>326</v>
      </c>
      <c r="C247" s="35">
        <v>4</v>
      </c>
      <c r="D247">
        <f t="shared" si="16"/>
        <v>4.0000000000000001E-3</v>
      </c>
      <c r="E247">
        <f t="shared" si="17"/>
        <v>2.4000000000000001E-4</v>
      </c>
      <c r="F247" s="38">
        <f t="shared" si="18"/>
        <v>4.2399999999999998E-3</v>
      </c>
      <c r="G247" s="38">
        <f t="shared" si="15"/>
        <v>0.42399999999999999</v>
      </c>
      <c r="H247">
        <f t="shared" si="19"/>
        <v>4.24</v>
      </c>
    </row>
    <row r="248" spans="1:8" ht="33.75" thickBot="1">
      <c r="A248" s="36">
        <v>4774</v>
      </c>
      <c r="B248" s="43" t="s">
        <v>327</v>
      </c>
      <c r="C248" s="37">
        <v>5</v>
      </c>
      <c r="D248">
        <f t="shared" si="16"/>
        <v>5.0000000000000001E-3</v>
      </c>
      <c r="E248">
        <f t="shared" si="17"/>
        <v>2.9999999999999997E-4</v>
      </c>
      <c r="F248" s="38">
        <f t="shared" si="18"/>
        <v>5.3E-3</v>
      </c>
      <c r="G248" s="38">
        <f t="shared" si="15"/>
        <v>0.53</v>
      </c>
      <c r="H248">
        <f t="shared" si="19"/>
        <v>5.3</v>
      </c>
    </row>
    <row r="249" spans="1:8" ht="17.25" thickBot="1">
      <c r="A249" s="34">
        <v>4775</v>
      </c>
      <c r="B249" s="42" t="s">
        <v>328</v>
      </c>
      <c r="C249" s="35">
        <v>7</v>
      </c>
      <c r="D249">
        <f t="shared" si="16"/>
        <v>7.0000000000000001E-3</v>
      </c>
      <c r="E249">
        <f t="shared" si="17"/>
        <v>4.2000000000000002E-4</v>
      </c>
      <c r="F249" s="38">
        <f t="shared" si="18"/>
        <v>7.4200000000000004E-3</v>
      </c>
      <c r="G249" s="38">
        <f t="shared" si="15"/>
        <v>0.74199999999999999</v>
      </c>
      <c r="H249">
        <f t="shared" si="19"/>
        <v>7.4200000000000008</v>
      </c>
    </row>
    <row r="250" spans="1:8" ht="33.75" thickBot="1">
      <c r="A250" s="36">
        <v>4782</v>
      </c>
      <c r="B250" s="43" t="s">
        <v>329</v>
      </c>
      <c r="C250" s="37">
        <v>3.5</v>
      </c>
      <c r="D250">
        <f t="shared" si="16"/>
        <v>3.5000000000000001E-3</v>
      </c>
      <c r="E250">
        <f t="shared" si="17"/>
        <v>2.1000000000000001E-4</v>
      </c>
      <c r="F250" s="38">
        <f t="shared" si="18"/>
        <v>3.7100000000000002E-3</v>
      </c>
      <c r="G250" s="38">
        <f t="shared" si="15"/>
        <v>0.371</v>
      </c>
      <c r="H250">
        <f t="shared" si="19"/>
        <v>3.7100000000000004</v>
      </c>
    </row>
    <row r="251" spans="1:8" ht="17.25" thickBot="1">
      <c r="A251" s="34">
        <v>4791</v>
      </c>
      <c r="B251" s="42" t="s">
        <v>330</v>
      </c>
      <c r="C251" s="35">
        <v>5</v>
      </c>
      <c r="D251">
        <f t="shared" si="16"/>
        <v>5.0000000000000001E-3</v>
      </c>
      <c r="E251">
        <f t="shared" si="17"/>
        <v>2.9999999999999997E-4</v>
      </c>
      <c r="F251" s="38">
        <f t="shared" si="18"/>
        <v>5.3E-3</v>
      </c>
      <c r="G251" s="38">
        <f t="shared" si="15"/>
        <v>0.53</v>
      </c>
      <c r="H251">
        <f t="shared" si="19"/>
        <v>5.3</v>
      </c>
    </row>
    <row r="252" spans="1:8" ht="17.25" thickBot="1">
      <c r="A252" s="36">
        <v>4792</v>
      </c>
      <c r="B252" s="43" t="s">
        <v>331</v>
      </c>
      <c r="C252" s="37">
        <v>7</v>
      </c>
      <c r="D252">
        <f t="shared" si="16"/>
        <v>7.0000000000000001E-3</v>
      </c>
      <c r="E252">
        <f t="shared" si="17"/>
        <v>4.2000000000000002E-4</v>
      </c>
      <c r="F252" s="38">
        <f t="shared" si="18"/>
        <v>7.4200000000000004E-3</v>
      </c>
      <c r="G252" s="38">
        <f t="shared" si="15"/>
        <v>0.74199999999999999</v>
      </c>
      <c r="H252">
        <f t="shared" si="19"/>
        <v>7.4200000000000008</v>
      </c>
    </row>
    <row r="253" spans="1:8" ht="33.75" thickBot="1">
      <c r="A253" s="34">
        <v>4799</v>
      </c>
      <c r="B253" s="42" t="s">
        <v>332</v>
      </c>
      <c r="C253" s="35">
        <v>7</v>
      </c>
      <c r="D253">
        <f t="shared" si="16"/>
        <v>7.0000000000000001E-3</v>
      </c>
      <c r="E253">
        <f t="shared" si="17"/>
        <v>4.2000000000000002E-4</v>
      </c>
      <c r="F253" s="38">
        <f t="shared" si="18"/>
        <v>7.4200000000000004E-3</v>
      </c>
      <c r="G253" s="38">
        <f t="shared" si="15"/>
        <v>0.74199999999999999</v>
      </c>
      <c r="H253">
        <f t="shared" si="19"/>
        <v>7.4200000000000008</v>
      </c>
    </row>
    <row r="254" spans="1:8" ht="17.25" thickBot="1">
      <c r="A254" s="36">
        <v>4911</v>
      </c>
      <c r="B254" s="43" t="s">
        <v>333</v>
      </c>
      <c r="C254" s="37">
        <v>3.5</v>
      </c>
      <c r="D254">
        <f t="shared" si="16"/>
        <v>3.5000000000000001E-3</v>
      </c>
      <c r="E254">
        <f t="shared" si="17"/>
        <v>2.1000000000000001E-4</v>
      </c>
      <c r="F254" s="38">
        <f t="shared" si="18"/>
        <v>3.7100000000000002E-3</v>
      </c>
      <c r="G254" s="38">
        <f t="shared" si="15"/>
        <v>0.371</v>
      </c>
      <c r="H254">
        <f t="shared" si="19"/>
        <v>3.7100000000000004</v>
      </c>
    </row>
    <row r="255" spans="1:8" ht="17.25" thickBot="1">
      <c r="A255" s="34">
        <v>4921</v>
      </c>
      <c r="B255" s="42" t="s">
        <v>334</v>
      </c>
      <c r="C255" s="35">
        <v>10</v>
      </c>
      <c r="D255">
        <f t="shared" si="16"/>
        <v>0.01</v>
      </c>
      <c r="E255">
        <f t="shared" si="17"/>
        <v>5.9999999999999995E-4</v>
      </c>
      <c r="F255" s="38">
        <f t="shared" si="18"/>
        <v>1.06E-2</v>
      </c>
      <c r="G255" s="38">
        <f t="shared" si="15"/>
        <v>1.06</v>
      </c>
      <c r="H255">
        <f t="shared" si="19"/>
        <v>10.6</v>
      </c>
    </row>
    <row r="256" spans="1:8" ht="17.25" thickBot="1">
      <c r="A256" s="36">
        <v>4922</v>
      </c>
      <c r="B256" s="43" t="s">
        <v>335</v>
      </c>
      <c r="C256" s="37">
        <v>2</v>
      </c>
      <c r="D256">
        <f t="shared" si="16"/>
        <v>2E-3</v>
      </c>
      <c r="E256">
        <f t="shared" si="17"/>
        <v>1.2E-4</v>
      </c>
      <c r="F256" s="38">
        <f t="shared" si="18"/>
        <v>2.1199999999999999E-3</v>
      </c>
      <c r="G256" s="38">
        <f t="shared" si="15"/>
        <v>0.21199999999999999</v>
      </c>
      <c r="H256">
        <f t="shared" si="19"/>
        <v>2.12</v>
      </c>
    </row>
    <row r="257" spans="1:8" ht="17.25" thickBot="1">
      <c r="A257" s="34">
        <v>4923</v>
      </c>
      <c r="B257" s="42" t="s">
        <v>336</v>
      </c>
      <c r="C257" s="35">
        <v>10</v>
      </c>
      <c r="D257">
        <f t="shared" si="16"/>
        <v>0.01</v>
      </c>
      <c r="E257">
        <f t="shared" si="17"/>
        <v>5.9999999999999995E-4</v>
      </c>
      <c r="F257" s="38">
        <f t="shared" si="18"/>
        <v>1.06E-2</v>
      </c>
      <c r="G257" s="38">
        <f t="shared" si="15"/>
        <v>1.06</v>
      </c>
      <c r="H257">
        <f t="shared" si="19"/>
        <v>10.6</v>
      </c>
    </row>
    <row r="258" spans="1:8" ht="17.25" thickBot="1">
      <c r="A258" s="36">
        <v>4930</v>
      </c>
      <c r="B258" s="43" t="s">
        <v>337</v>
      </c>
      <c r="C258" s="37">
        <v>10</v>
      </c>
      <c r="D258">
        <f t="shared" si="16"/>
        <v>0.01</v>
      </c>
      <c r="E258">
        <f t="shared" si="17"/>
        <v>5.9999999999999995E-4</v>
      </c>
      <c r="F258" s="38">
        <f t="shared" si="18"/>
        <v>1.06E-2</v>
      </c>
      <c r="G258" s="38">
        <f t="shared" si="15"/>
        <v>1.06</v>
      </c>
      <c r="H258">
        <f t="shared" si="19"/>
        <v>10.6</v>
      </c>
    </row>
    <row r="259" spans="1:8" ht="17.25" thickBot="1">
      <c r="A259" s="34">
        <v>5111</v>
      </c>
      <c r="B259" s="42" t="s">
        <v>338</v>
      </c>
      <c r="C259" s="35">
        <v>10</v>
      </c>
      <c r="D259">
        <f t="shared" si="16"/>
        <v>0.01</v>
      </c>
      <c r="E259">
        <f t="shared" si="17"/>
        <v>5.9999999999999995E-4</v>
      </c>
      <c r="F259" s="38">
        <f t="shared" si="18"/>
        <v>1.06E-2</v>
      </c>
      <c r="G259" s="38">
        <f t="shared" si="15"/>
        <v>1.06</v>
      </c>
      <c r="H259">
        <f t="shared" si="19"/>
        <v>10.6</v>
      </c>
    </row>
    <row r="260" spans="1:8" ht="17.25" thickBot="1">
      <c r="A260" s="36">
        <v>5112</v>
      </c>
      <c r="B260" s="43" t="s">
        <v>339</v>
      </c>
      <c r="C260" s="37">
        <v>10</v>
      </c>
      <c r="D260">
        <f t="shared" si="16"/>
        <v>0.01</v>
      </c>
      <c r="E260">
        <f t="shared" si="17"/>
        <v>5.9999999999999995E-4</v>
      </c>
      <c r="F260" s="38">
        <f t="shared" si="18"/>
        <v>1.06E-2</v>
      </c>
      <c r="G260" s="38">
        <f t="shared" si="15"/>
        <v>1.06</v>
      </c>
      <c r="H260">
        <f t="shared" si="19"/>
        <v>10.6</v>
      </c>
    </row>
    <row r="261" spans="1:8" ht="17.25" thickBot="1">
      <c r="A261" s="34">
        <v>5121</v>
      </c>
      <c r="B261" s="42" t="s">
        <v>340</v>
      </c>
      <c r="C261" s="35">
        <v>10</v>
      </c>
      <c r="D261">
        <f t="shared" si="16"/>
        <v>0.01</v>
      </c>
      <c r="E261">
        <f t="shared" si="17"/>
        <v>5.9999999999999995E-4</v>
      </c>
      <c r="F261" s="38">
        <f t="shared" si="18"/>
        <v>1.06E-2</v>
      </c>
      <c r="G261" s="38">
        <f t="shared" ref="G261:G324" si="20">+F261*100</f>
        <v>1.06</v>
      </c>
      <c r="H261">
        <f t="shared" si="19"/>
        <v>10.6</v>
      </c>
    </row>
    <row r="262" spans="1:8" ht="17.25" thickBot="1">
      <c r="A262" s="36">
        <v>5122</v>
      </c>
      <c r="B262" s="43" t="s">
        <v>341</v>
      </c>
      <c r="C262" s="37">
        <v>10</v>
      </c>
      <c r="D262">
        <f t="shared" ref="D262:D325" si="21">+C262/1000</f>
        <v>0.01</v>
      </c>
      <c r="E262">
        <f t="shared" ref="E262:E325" si="22">+D262*6%</f>
        <v>5.9999999999999995E-4</v>
      </c>
      <c r="F262" s="38">
        <f t="shared" ref="F262:F325" si="23">+(D262+E262)</f>
        <v>1.06E-2</v>
      </c>
      <c r="G262" s="38">
        <f t="shared" si="20"/>
        <v>1.06</v>
      </c>
      <c r="H262">
        <f t="shared" ref="H262:H325" si="24">+F262*1000</f>
        <v>10.6</v>
      </c>
    </row>
    <row r="263" spans="1:8" ht="17.25" thickBot="1">
      <c r="A263" s="34">
        <v>5210</v>
      </c>
      <c r="B263" s="42" t="s">
        <v>342</v>
      </c>
      <c r="C263" s="35">
        <v>10</v>
      </c>
      <c r="D263">
        <f t="shared" si="21"/>
        <v>0.01</v>
      </c>
      <c r="E263">
        <f t="shared" si="22"/>
        <v>5.9999999999999995E-4</v>
      </c>
      <c r="F263" s="38">
        <f t="shared" si="23"/>
        <v>1.06E-2</v>
      </c>
      <c r="G263" s="38">
        <f t="shared" si="20"/>
        <v>1.06</v>
      </c>
      <c r="H263">
        <f t="shared" si="24"/>
        <v>10.6</v>
      </c>
    </row>
    <row r="264" spans="1:8" ht="33.75" thickBot="1">
      <c r="A264" s="36">
        <v>5221</v>
      </c>
      <c r="B264" s="43" t="s">
        <v>343</v>
      </c>
      <c r="C264" s="37">
        <v>6</v>
      </c>
      <c r="D264">
        <f t="shared" si="21"/>
        <v>6.0000000000000001E-3</v>
      </c>
      <c r="E264">
        <f t="shared" si="22"/>
        <v>3.5999999999999997E-4</v>
      </c>
      <c r="F264" s="38">
        <f t="shared" si="23"/>
        <v>6.3600000000000002E-3</v>
      </c>
      <c r="G264" s="38">
        <f t="shared" si="20"/>
        <v>0.63600000000000001</v>
      </c>
      <c r="H264">
        <f t="shared" si="24"/>
        <v>6.36</v>
      </c>
    </row>
    <row r="265" spans="1:8" ht="33.75" thickBot="1">
      <c r="A265" s="34">
        <v>5223</v>
      </c>
      <c r="B265" s="42" t="s">
        <v>344</v>
      </c>
      <c r="C265" s="35">
        <v>10</v>
      </c>
      <c r="D265">
        <f t="shared" si="21"/>
        <v>0.01</v>
      </c>
      <c r="E265">
        <f t="shared" si="22"/>
        <v>5.9999999999999995E-4</v>
      </c>
      <c r="F265" s="38">
        <f t="shared" si="23"/>
        <v>1.06E-2</v>
      </c>
      <c r="G265" s="38">
        <f t="shared" si="20"/>
        <v>1.06</v>
      </c>
      <c r="H265">
        <f t="shared" si="24"/>
        <v>10.6</v>
      </c>
    </row>
    <row r="266" spans="1:8" ht="17.25" thickBot="1">
      <c r="A266" s="36">
        <v>5224</v>
      </c>
      <c r="B266" s="43" t="s">
        <v>345</v>
      </c>
      <c r="C266" s="37">
        <v>10</v>
      </c>
      <c r="D266">
        <f t="shared" si="21"/>
        <v>0.01</v>
      </c>
      <c r="E266">
        <f t="shared" si="22"/>
        <v>5.9999999999999995E-4</v>
      </c>
      <c r="F266" s="38">
        <f t="shared" si="23"/>
        <v>1.06E-2</v>
      </c>
      <c r="G266" s="38">
        <f t="shared" si="20"/>
        <v>1.06</v>
      </c>
      <c r="H266">
        <f t="shared" si="24"/>
        <v>10.6</v>
      </c>
    </row>
    <row r="267" spans="1:8" ht="17.25" thickBot="1">
      <c r="A267" s="34">
        <v>5229</v>
      </c>
      <c r="B267" s="42" t="s">
        <v>346</v>
      </c>
      <c r="C267" s="35">
        <v>10</v>
      </c>
      <c r="D267">
        <f t="shared" si="21"/>
        <v>0.01</v>
      </c>
      <c r="E267">
        <f t="shared" si="22"/>
        <v>5.9999999999999995E-4</v>
      </c>
      <c r="F267" s="38">
        <f t="shared" si="23"/>
        <v>1.06E-2</v>
      </c>
      <c r="G267" s="38">
        <f t="shared" si="20"/>
        <v>1.06</v>
      </c>
      <c r="H267">
        <f t="shared" si="24"/>
        <v>10.6</v>
      </c>
    </row>
    <row r="268" spans="1:8" ht="17.25" thickBot="1">
      <c r="A268" s="36">
        <v>5310</v>
      </c>
      <c r="B268" s="43" t="s">
        <v>347</v>
      </c>
      <c r="C268" s="37">
        <v>10</v>
      </c>
      <c r="D268">
        <f t="shared" si="21"/>
        <v>0.01</v>
      </c>
      <c r="E268">
        <f t="shared" si="22"/>
        <v>5.9999999999999995E-4</v>
      </c>
      <c r="F268" s="38">
        <f t="shared" si="23"/>
        <v>1.06E-2</v>
      </c>
      <c r="G268" s="38">
        <f t="shared" si="20"/>
        <v>1.06</v>
      </c>
      <c r="H268">
        <f t="shared" si="24"/>
        <v>10.6</v>
      </c>
    </row>
    <row r="269" spans="1:8" ht="17.25" thickBot="1">
      <c r="A269" s="34">
        <v>5320</v>
      </c>
      <c r="B269" s="42" t="s">
        <v>348</v>
      </c>
      <c r="C269" s="35">
        <v>10</v>
      </c>
      <c r="D269">
        <f t="shared" si="21"/>
        <v>0.01</v>
      </c>
      <c r="E269">
        <f t="shared" si="22"/>
        <v>5.9999999999999995E-4</v>
      </c>
      <c r="F269" s="38">
        <f t="shared" si="23"/>
        <v>1.06E-2</v>
      </c>
      <c r="G269" s="38">
        <f t="shared" si="20"/>
        <v>1.06</v>
      </c>
      <c r="H269">
        <f t="shared" si="24"/>
        <v>10.6</v>
      </c>
    </row>
    <row r="270" spans="1:8" ht="17.25" thickBot="1">
      <c r="A270" s="36">
        <v>5511</v>
      </c>
      <c r="B270" s="43" t="s">
        <v>349</v>
      </c>
      <c r="C270" s="37">
        <v>6</v>
      </c>
      <c r="D270">
        <f t="shared" si="21"/>
        <v>6.0000000000000001E-3</v>
      </c>
      <c r="E270">
        <f t="shared" si="22"/>
        <v>3.5999999999999997E-4</v>
      </c>
      <c r="F270" s="38">
        <f t="shared" si="23"/>
        <v>6.3600000000000002E-3</v>
      </c>
      <c r="G270" s="38">
        <f t="shared" si="20"/>
        <v>0.63600000000000001</v>
      </c>
      <c r="H270">
        <f t="shared" si="24"/>
        <v>6.36</v>
      </c>
    </row>
    <row r="271" spans="1:8" ht="17.25" thickBot="1">
      <c r="A271" s="34">
        <v>5512</v>
      </c>
      <c r="B271" s="42" t="s">
        <v>350</v>
      </c>
      <c r="C271" s="35">
        <v>6</v>
      </c>
      <c r="D271">
        <f t="shared" si="21"/>
        <v>6.0000000000000001E-3</v>
      </c>
      <c r="E271">
        <f t="shared" si="22"/>
        <v>3.5999999999999997E-4</v>
      </c>
      <c r="F271" s="38">
        <f t="shared" si="23"/>
        <v>6.3600000000000002E-3</v>
      </c>
      <c r="G271" s="38">
        <f t="shared" si="20"/>
        <v>0.63600000000000001</v>
      </c>
      <c r="H271">
        <f t="shared" si="24"/>
        <v>6.36</v>
      </c>
    </row>
    <row r="272" spans="1:8" ht="17.25" thickBot="1">
      <c r="A272" s="36">
        <v>5513</v>
      </c>
      <c r="B272" s="43" t="s">
        <v>351</v>
      </c>
      <c r="C272" s="37">
        <v>6</v>
      </c>
      <c r="D272">
        <f t="shared" si="21"/>
        <v>6.0000000000000001E-3</v>
      </c>
      <c r="E272">
        <f t="shared" si="22"/>
        <v>3.5999999999999997E-4</v>
      </c>
      <c r="F272" s="38">
        <f t="shared" si="23"/>
        <v>6.3600000000000002E-3</v>
      </c>
      <c r="G272" s="38">
        <f t="shared" si="20"/>
        <v>0.63600000000000001</v>
      </c>
      <c r="H272">
        <f t="shared" si="24"/>
        <v>6.36</v>
      </c>
    </row>
    <row r="273" spans="1:8" ht="17.25" thickBot="1">
      <c r="A273" s="34">
        <v>5514</v>
      </c>
      <c r="B273" s="42" t="s">
        <v>352</v>
      </c>
      <c r="C273" s="35">
        <v>6</v>
      </c>
      <c r="D273">
        <f t="shared" si="21"/>
        <v>6.0000000000000001E-3</v>
      </c>
      <c r="E273">
        <f t="shared" si="22"/>
        <v>3.5999999999999997E-4</v>
      </c>
      <c r="F273" s="38">
        <f t="shared" si="23"/>
        <v>6.3600000000000002E-3</v>
      </c>
      <c r="G273" s="38">
        <f t="shared" si="20"/>
        <v>0.63600000000000001</v>
      </c>
      <c r="H273">
        <f t="shared" si="24"/>
        <v>6.36</v>
      </c>
    </row>
    <row r="274" spans="1:8" ht="17.25" thickBot="1">
      <c r="A274" s="36">
        <v>5519</v>
      </c>
      <c r="B274" s="43" t="s">
        <v>353</v>
      </c>
      <c r="C274" s="37">
        <v>6</v>
      </c>
      <c r="D274">
        <f t="shared" si="21"/>
        <v>6.0000000000000001E-3</v>
      </c>
      <c r="E274">
        <f t="shared" si="22"/>
        <v>3.5999999999999997E-4</v>
      </c>
      <c r="F274" s="38">
        <f t="shared" si="23"/>
        <v>6.3600000000000002E-3</v>
      </c>
      <c r="G274" s="38">
        <f t="shared" si="20"/>
        <v>0.63600000000000001</v>
      </c>
      <c r="H274">
        <f t="shared" si="24"/>
        <v>6.36</v>
      </c>
    </row>
    <row r="275" spans="1:8" ht="17.25" thickBot="1">
      <c r="A275" s="34">
        <v>5520</v>
      </c>
      <c r="B275" s="42" t="s">
        <v>354</v>
      </c>
      <c r="C275" s="35">
        <v>6</v>
      </c>
      <c r="D275">
        <f t="shared" si="21"/>
        <v>6.0000000000000001E-3</v>
      </c>
      <c r="E275">
        <f t="shared" si="22"/>
        <v>3.5999999999999997E-4</v>
      </c>
      <c r="F275" s="38">
        <f t="shared" si="23"/>
        <v>6.3600000000000002E-3</v>
      </c>
      <c r="G275" s="38">
        <f t="shared" si="20"/>
        <v>0.63600000000000001</v>
      </c>
      <c r="H275">
        <f t="shared" si="24"/>
        <v>6.36</v>
      </c>
    </row>
    <row r="276" spans="1:8" ht="17.25" thickBot="1">
      <c r="A276" s="36">
        <v>5530</v>
      </c>
      <c r="B276" s="43" t="s">
        <v>355</v>
      </c>
      <c r="C276" s="37">
        <v>6</v>
      </c>
      <c r="D276">
        <f t="shared" si="21"/>
        <v>6.0000000000000001E-3</v>
      </c>
      <c r="E276">
        <f t="shared" si="22"/>
        <v>3.5999999999999997E-4</v>
      </c>
      <c r="F276" s="38">
        <f t="shared" si="23"/>
        <v>6.3600000000000002E-3</v>
      </c>
      <c r="G276" s="38">
        <f t="shared" si="20"/>
        <v>0.63600000000000001</v>
      </c>
      <c r="H276">
        <f t="shared" si="24"/>
        <v>6.36</v>
      </c>
    </row>
    <row r="277" spans="1:8" ht="17.25" thickBot="1">
      <c r="A277" s="34">
        <v>5590</v>
      </c>
      <c r="B277" s="42" t="s">
        <v>356</v>
      </c>
      <c r="C277" s="35">
        <v>6</v>
      </c>
      <c r="D277">
        <f t="shared" si="21"/>
        <v>6.0000000000000001E-3</v>
      </c>
      <c r="E277">
        <f t="shared" si="22"/>
        <v>3.5999999999999997E-4</v>
      </c>
      <c r="F277" s="38">
        <f t="shared" si="23"/>
        <v>6.3600000000000002E-3</v>
      </c>
      <c r="G277" s="38">
        <f t="shared" si="20"/>
        <v>0.63600000000000001</v>
      </c>
      <c r="H277">
        <f t="shared" si="24"/>
        <v>6.36</v>
      </c>
    </row>
    <row r="278" spans="1:8" ht="17.25" thickBot="1">
      <c r="A278" s="36">
        <v>5611</v>
      </c>
      <c r="B278" s="43" t="s">
        <v>357</v>
      </c>
      <c r="C278" s="37">
        <v>7</v>
      </c>
      <c r="D278">
        <f t="shared" si="21"/>
        <v>7.0000000000000001E-3</v>
      </c>
      <c r="E278">
        <f t="shared" si="22"/>
        <v>4.2000000000000002E-4</v>
      </c>
      <c r="F278" s="38">
        <f t="shared" si="23"/>
        <v>7.4200000000000004E-3</v>
      </c>
      <c r="G278" s="38">
        <f t="shared" si="20"/>
        <v>0.74199999999999999</v>
      </c>
      <c r="H278">
        <f t="shared" si="24"/>
        <v>7.4200000000000008</v>
      </c>
    </row>
    <row r="279" spans="1:8" ht="17.25" thickBot="1">
      <c r="A279" s="34">
        <v>5612</v>
      </c>
      <c r="B279" s="42" t="s">
        <v>358</v>
      </c>
      <c r="C279" s="35">
        <v>7</v>
      </c>
      <c r="D279">
        <f t="shared" si="21"/>
        <v>7.0000000000000001E-3</v>
      </c>
      <c r="E279">
        <f t="shared" si="22"/>
        <v>4.2000000000000002E-4</v>
      </c>
      <c r="F279" s="38">
        <f t="shared" si="23"/>
        <v>7.4200000000000004E-3</v>
      </c>
      <c r="G279" s="38">
        <f t="shared" si="20"/>
        <v>0.74199999999999999</v>
      </c>
      <c r="H279">
        <f t="shared" si="24"/>
        <v>7.4200000000000008</v>
      </c>
    </row>
    <row r="280" spans="1:8" ht="17.25" thickBot="1">
      <c r="A280" s="36">
        <v>5613</v>
      </c>
      <c r="B280" s="43" t="s">
        <v>359</v>
      </c>
      <c r="C280" s="37">
        <v>7</v>
      </c>
      <c r="D280">
        <f t="shared" si="21"/>
        <v>7.0000000000000001E-3</v>
      </c>
      <c r="E280">
        <f t="shared" si="22"/>
        <v>4.2000000000000002E-4</v>
      </c>
      <c r="F280" s="38">
        <f t="shared" si="23"/>
        <v>7.4200000000000004E-3</v>
      </c>
      <c r="G280" s="38">
        <f t="shared" si="20"/>
        <v>0.74199999999999999</v>
      </c>
      <c r="H280">
        <f t="shared" si="24"/>
        <v>7.4200000000000008</v>
      </c>
    </row>
    <row r="281" spans="1:8" ht="17.25" thickBot="1">
      <c r="A281" s="34">
        <v>5619</v>
      </c>
      <c r="B281" s="42" t="s">
        <v>360</v>
      </c>
      <c r="C281" s="35">
        <v>7</v>
      </c>
      <c r="D281">
        <f t="shared" si="21"/>
        <v>7.0000000000000001E-3</v>
      </c>
      <c r="E281">
        <f t="shared" si="22"/>
        <v>4.2000000000000002E-4</v>
      </c>
      <c r="F281" s="38">
        <f t="shared" si="23"/>
        <v>7.4200000000000004E-3</v>
      </c>
      <c r="G281" s="38">
        <f t="shared" si="20"/>
        <v>0.74199999999999999</v>
      </c>
      <c r="H281">
        <f t="shared" si="24"/>
        <v>7.4200000000000008</v>
      </c>
    </row>
    <row r="282" spans="1:8" ht="17.25" thickBot="1">
      <c r="A282" s="36">
        <v>5621</v>
      </c>
      <c r="B282" s="43" t="s">
        <v>361</v>
      </c>
      <c r="C282" s="37">
        <v>7</v>
      </c>
      <c r="D282">
        <f t="shared" si="21"/>
        <v>7.0000000000000001E-3</v>
      </c>
      <c r="E282">
        <f t="shared" si="22"/>
        <v>4.2000000000000002E-4</v>
      </c>
      <c r="F282" s="38">
        <f t="shared" si="23"/>
        <v>7.4200000000000004E-3</v>
      </c>
      <c r="G282" s="38">
        <f t="shared" si="20"/>
        <v>0.74199999999999999</v>
      </c>
      <c r="H282">
        <f t="shared" si="24"/>
        <v>7.4200000000000008</v>
      </c>
    </row>
    <row r="283" spans="1:8" ht="17.25" thickBot="1">
      <c r="A283" s="34">
        <v>5629</v>
      </c>
      <c r="B283" s="42" t="s">
        <v>362</v>
      </c>
      <c r="C283" s="35">
        <v>7</v>
      </c>
      <c r="D283">
        <f t="shared" si="21"/>
        <v>7.0000000000000001E-3</v>
      </c>
      <c r="E283">
        <f t="shared" si="22"/>
        <v>4.2000000000000002E-4</v>
      </c>
      <c r="F283" s="38">
        <f t="shared" si="23"/>
        <v>7.4200000000000004E-3</v>
      </c>
      <c r="G283" s="38">
        <f t="shared" si="20"/>
        <v>0.74199999999999999</v>
      </c>
      <c r="H283">
        <f t="shared" si="24"/>
        <v>7.4200000000000008</v>
      </c>
    </row>
    <row r="284" spans="1:8" ht="17.25" thickBot="1">
      <c r="A284" s="36">
        <v>5630</v>
      </c>
      <c r="B284" s="43" t="s">
        <v>363</v>
      </c>
      <c r="C284" s="37">
        <v>10</v>
      </c>
      <c r="D284">
        <f t="shared" si="21"/>
        <v>0.01</v>
      </c>
      <c r="E284">
        <f t="shared" si="22"/>
        <v>5.9999999999999995E-4</v>
      </c>
      <c r="F284" s="38">
        <f t="shared" si="23"/>
        <v>1.06E-2</v>
      </c>
      <c r="G284" s="38">
        <f t="shared" si="20"/>
        <v>1.06</v>
      </c>
      <c r="H284">
        <f t="shared" si="24"/>
        <v>10.6</v>
      </c>
    </row>
    <row r="285" spans="1:8" ht="17.25" thickBot="1">
      <c r="A285" s="34">
        <v>5811</v>
      </c>
      <c r="B285" s="42" t="s">
        <v>364</v>
      </c>
      <c r="C285" s="35">
        <v>4.5</v>
      </c>
      <c r="D285">
        <f t="shared" si="21"/>
        <v>4.4999999999999997E-3</v>
      </c>
      <c r="E285">
        <f t="shared" si="22"/>
        <v>2.6999999999999995E-4</v>
      </c>
      <c r="F285" s="38">
        <f t="shared" si="23"/>
        <v>4.7699999999999999E-3</v>
      </c>
      <c r="G285" s="38">
        <f t="shared" si="20"/>
        <v>0.47699999999999998</v>
      </c>
      <c r="H285">
        <f t="shared" si="24"/>
        <v>4.7699999999999996</v>
      </c>
    </row>
    <row r="286" spans="1:8" ht="17.25" thickBot="1">
      <c r="A286" s="36">
        <v>5812</v>
      </c>
      <c r="B286" s="43" t="s">
        <v>365</v>
      </c>
      <c r="C286" s="37">
        <v>4.5</v>
      </c>
      <c r="D286">
        <f t="shared" si="21"/>
        <v>4.4999999999999997E-3</v>
      </c>
      <c r="E286">
        <f t="shared" si="22"/>
        <v>2.6999999999999995E-4</v>
      </c>
      <c r="F286" s="38">
        <f t="shared" si="23"/>
        <v>4.7699999999999999E-3</v>
      </c>
      <c r="G286" s="38">
        <f t="shared" si="20"/>
        <v>0.47699999999999998</v>
      </c>
      <c r="H286">
        <f t="shared" si="24"/>
        <v>4.7699999999999996</v>
      </c>
    </row>
    <row r="287" spans="1:8" ht="17.25" thickBot="1">
      <c r="A287" s="34">
        <v>5813</v>
      </c>
      <c r="B287" s="42" t="s">
        <v>366</v>
      </c>
      <c r="C287" s="35">
        <v>4.5</v>
      </c>
      <c r="D287">
        <f t="shared" si="21"/>
        <v>4.4999999999999997E-3</v>
      </c>
      <c r="E287">
        <f t="shared" si="22"/>
        <v>2.6999999999999995E-4</v>
      </c>
      <c r="F287" s="38">
        <f t="shared" si="23"/>
        <v>4.7699999999999999E-3</v>
      </c>
      <c r="G287" s="38">
        <f t="shared" si="20"/>
        <v>0.47699999999999998</v>
      </c>
      <c r="H287">
        <f t="shared" si="24"/>
        <v>4.7699999999999996</v>
      </c>
    </row>
    <row r="288" spans="1:8" ht="17.25" thickBot="1">
      <c r="A288" s="36">
        <v>5819</v>
      </c>
      <c r="B288" s="43" t="s">
        <v>367</v>
      </c>
      <c r="C288" s="37">
        <v>4.5</v>
      </c>
      <c r="D288">
        <f t="shared" si="21"/>
        <v>4.4999999999999997E-3</v>
      </c>
      <c r="E288">
        <f t="shared" si="22"/>
        <v>2.6999999999999995E-4</v>
      </c>
      <c r="F288" s="38">
        <f t="shared" si="23"/>
        <v>4.7699999999999999E-3</v>
      </c>
      <c r="G288" s="38">
        <f t="shared" si="20"/>
        <v>0.47699999999999998</v>
      </c>
      <c r="H288">
        <f t="shared" si="24"/>
        <v>4.7699999999999996</v>
      </c>
    </row>
    <row r="289" spans="1:8" ht="17.25" thickBot="1">
      <c r="A289" s="34">
        <v>5820</v>
      </c>
      <c r="B289" s="42" t="s">
        <v>368</v>
      </c>
      <c r="C289" s="35">
        <v>4.5</v>
      </c>
      <c r="D289">
        <f t="shared" si="21"/>
        <v>4.4999999999999997E-3</v>
      </c>
      <c r="E289">
        <f t="shared" si="22"/>
        <v>2.6999999999999995E-4</v>
      </c>
      <c r="F289" s="38">
        <f t="shared" si="23"/>
        <v>4.7699999999999999E-3</v>
      </c>
      <c r="G289" s="38">
        <f t="shared" si="20"/>
        <v>0.47699999999999998</v>
      </c>
      <c r="H289">
        <f t="shared" si="24"/>
        <v>4.7699999999999996</v>
      </c>
    </row>
    <row r="290" spans="1:8" ht="33.75" thickBot="1">
      <c r="A290" s="36">
        <v>5911</v>
      </c>
      <c r="B290" s="43" t="s">
        <v>369</v>
      </c>
      <c r="C290" s="37">
        <v>7</v>
      </c>
      <c r="D290">
        <f t="shared" si="21"/>
        <v>7.0000000000000001E-3</v>
      </c>
      <c r="E290">
        <f t="shared" si="22"/>
        <v>4.2000000000000002E-4</v>
      </c>
      <c r="F290" s="38">
        <f t="shared" si="23"/>
        <v>7.4200000000000004E-3</v>
      </c>
      <c r="G290" s="38">
        <f t="shared" si="20"/>
        <v>0.74199999999999999</v>
      </c>
      <c r="H290">
        <f t="shared" si="24"/>
        <v>7.4200000000000008</v>
      </c>
    </row>
    <row r="291" spans="1:8" ht="33.75" thickBot="1">
      <c r="A291" s="34">
        <v>5912</v>
      </c>
      <c r="B291" s="42" t="s">
        <v>370</v>
      </c>
      <c r="C291" s="35">
        <v>7</v>
      </c>
      <c r="D291">
        <f t="shared" si="21"/>
        <v>7.0000000000000001E-3</v>
      </c>
      <c r="E291">
        <f t="shared" si="22"/>
        <v>4.2000000000000002E-4</v>
      </c>
      <c r="F291" s="38">
        <f t="shared" si="23"/>
        <v>7.4200000000000004E-3</v>
      </c>
      <c r="G291" s="38">
        <f t="shared" si="20"/>
        <v>0.74199999999999999</v>
      </c>
      <c r="H291">
        <f t="shared" si="24"/>
        <v>7.4200000000000008</v>
      </c>
    </row>
    <row r="292" spans="1:8" ht="33.75" thickBot="1">
      <c r="A292" s="36">
        <v>5913</v>
      </c>
      <c r="B292" s="43" t="s">
        <v>371</v>
      </c>
      <c r="C292" s="37">
        <v>7</v>
      </c>
      <c r="D292">
        <f t="shared" si="21"/>
        <v>7.0000000000000001E-3</v>
      </c>
      <c r="E292">
        <f t="shared" si="22"/>
        <v>4.2000000000000002E-4</v>
      </c>
      <c r="F292" s="38">
        <f t="shared" si="23"/>
        <v>7.4200000000000004E-3</v>
      </c>
      <c r="G292" s="38">
        <f t="shared" si="20"/>
        <v>0.74199999999999999</v>
      </c>
      <c r="H292">
        <f t="shared" si="24"/>
        <v>7.4200000000000008</v>
      </c>
    </row>
    <row r="293" spans="1:8" ht="17.25" thickBot="1">
      <c r="A293" s="34">
        <v>5914</v>
      </c>
      <c r="B293" s="42" t="s">
        <v>372</v>
      </c>
      <c r="C293" s="35">
        <v>7</v>
      </c>
      <c r="D293">
        <f t="shared" si="21"/>
        <v>7.0000000000000001E-3</v>
      </c>
      <c r="E293">
        <f t="shared" si="22"/>
        <v>4.2000000000000002E-4</v>
      </c>
      <c r="F293" s="38">
        <f t="shared" si="23"/>
        <v>7.4200000000000004E-3</v>
      </c>
      <c r="G293" s="38">
        <f t="shared" si="20"/>
        <v>0.74199999999999999</v>
      </c>
      <c r="H293">
        <f t="shared" si="24"/>
        <v>7.4200000000000008</v>
      </c>
    </row>
    <row r="294" spans="1:8" ht="17.25" thickBot="1">
      <c r="A294" s="36">
        <v>5920</v>
      </c>
      <c r="B294" s="43" t="s">
        <v>373</v>
      </c>
      <c r="C294" s="37">
        <v>4.5</v>
      </c>
      <c r="D294">
        <f t="shared" si="21"/>
        <v>4.4999999999999997E-3</v>
      </c>
      <c r="E294">
        <f t="shared" si="22"/>
        <v>2.6999999999999995E-4</v>
      </c>
      <c r="F294" s="38">
        <f t="shared" si="23"/>
        <v>4.7699999999999999E-3</v>
      </c>
      <c r="G294" s="38">
        <f t="shared" si="20"/>
        <v>0.47699999999999998</v>
      </c>
      <c r="H294">
        <f t="shared" si="24"/>
        <v>4.7699999999999996</v>
      </c>
    </row>
    <row r="295" spans="1:8" ht="17.25" thickBot="1">
      <c r="A295" s="34">
        <v>6010</v>
      </c>
      <c r="B295" s="42" t="s">
        <v>374</v>
      </c>
      <c r="C295" s="35">
        <v>7</v>
      </c>
      <c r="D295">
        <f t="shared" si="21"/>
        <v>7.0000000000000001E-3</v>
      </c>
      <c r="E295">
        <f t="shared" si="22"/>
        <v>4.2000000000000002E-4</v>
      </c>
      <c r="F295" s="38">
        <f t="shared" si="23"/>
        <v>7.4200000000000004E-3</v>
      </c>
      <c r="G295" s="38">
        <f t="shared" si="20"/>
        <v>0.74199999999999999</v>
      </c>
      <c r="H295">
        <f t="shared" si="24"/>
        <v>7.4200000000000008</v>
      </c>
    </row>
    <row r="296" spans="1:8" ht="17.25" thickBot="1">
      <c r="A296" s="36">
        <v>6020</v>
      </c>
      <c r="B296" s="43" t="s">
        <v>375</v>
      </c>
      <c r="C296" s="37">
        <v>7</v>
      </c>
      <c r="D296">
        <f t="shared" si="21"/>
        <v>7.0000000000000001E-3</v>
      </c>
      <c r="E296">
        <f t="shared" si="22"/>
        <v>4.2000000000000002E-4</v>
      </c>
      <c r="F296" s="38">
        <f t="shared" si="23"/>
        <v>7.4200000000000004E-3</v>
      </c>
      <c r="G296" s="38">
        <f t="shared" si="20"/>
        <v>0.74199999999999999</v>
      </c>
      <c r="H296">
        <f t="shared" si="24"/>
        <v>7.4200000000000008</v>
      </c>
    </row>
    <row r="297" spans="1:8" ht="17.25" thickBot="1">
      <c r="A297" s="34">
        <v>6110</v>
      </c>
      <c r="B297" s="42" t="s">
        <v>376</v>
      </c>
      <c r="C297" s="35">
        <v>10</v>
      </c>
      <c r="D297">
        <f t="shared" si="21"/>
        <v>0.01</v>
      </c>
      <c r="E297">
        <f t="shared" si="22"/>
        <v>5.9999999999999995E-4</v>
      </c>
      <c r="F297" s="38">
        <f t="shared" si="23"/>
        <v>1.06E-2</v>
      </c>
      <c r="G297" s="38">
        <f t="shared" si="20"/>
        <v>1.06</v>
      </c>
      <c r="H297">
        <f t="shared" si="24"/>
        <v>10.6</v>
      </c>
    </row>
    <row r="298" spans="1:8" ht="17.25" thickBot="1">
      <c r="A298" s="36">
        <v>6120</v>
      </c>
      <c r="B298" s="43" t="s">
        <v>377</v>
      </c>
      <c r="C298" s="37">
        <v>10</v>
      </c>
      <c r="D298">
        <f t="shared" si="21"/>
        <v>0.01</v>
      </c>
      <c r="E298">
        <f t="shared" si="22"/>
        <v>5.9999999999999995E-4</v>
      </c>
      <c r="F298" s="38">
        <f t="shared" si="23"/>
        <v>1.06E-2</v>
      </c>
      <c r="G298" s="38">
        <f t="shared" si="20"/>
        <v>1.06</v>
      </c>
      <c r="H298">
        <f t="shared" si="24"/>
        <v>10.6</v>
      </c>
    </row>
    <row r="299" spans="1:8" ht="17.25" thickBot="1">
      <c r="A299" s="34">
        <v>6130</v>
      </c>
      <c r="B299" s="42" t="s">
        <v>378</v>
      </c>
      <c r="C299" s="35">
        <v>10</v>
      </c>
      <c r="D299">
        <f t="shared" si="21"/>
        <v>0.01</v>
      </c>
      <c r="E299">
        <f t="shared" si="22"/>
        <v>5.9999999999999995E-4</v>
      </c>
      <c r="F299" s="38">
        <f t="shared" si="23"/>
        <v>1.06E-2</v>
      </c>
      <c r="G299" s="38">
        <f t="shared" si="20"/>
        <v>1.06</v>
      </c>
      <c r="H299">
        <f t="shared" si="24"/>
        <v>10.6</v>
      </c>
    </row>
    <row r="300" spans="1:8" ht="17.25" thickBot="1">
      <c r="A300" s="36">
        <v>6190</v>
      </c>
      <c r="B300" s="43" t="s">
        <v>379</v>
      </c>
      <c r="C300" s="37">
        <v>10</v>
      </c>
      <c r="D300">
        <f t="shared" si="21"/>
        <v>0.01</v>
      </c>
      <c r="E300">
        <f t="shared" si="22"/>
        <v>5.9999999999999995E-4</v>
      </c>
      <c r="F300" s="38">
        <f t="shared" si="23"/>
        <v>1.06E-2</v>
      </c>
      <c r="G300" s="38">
        <f t="shared" si="20"/>
        <v>1.06</v>
      </c>
      <c r="H300">
        <f t="shared" si="24"/>
        <v>10.6</v>
      </c>
    </row>
    <row r="301" spans="1:8" ht="33.75" thickBot="1">
      <c r="A301" s="34">
        <v>6201</v>
      </c>
      <c r="B301" s="42" t="s">
        <v>380</v>
      </c>
      <c r="C301" s="35">
        <v>7</v>
      </c>
      <c r="D301">
        <f t="shared" si="21"/>
        <v>7.0000000000000001E-3</v>
      </c>
      <c r="E301">
        <f t="shared" si="22"/>
        <v>4.2000000000000002E-4</v>
      </c>
      <c r="F301" s="38">
        <f t="shared" si="23"/>
        <v>7.4200000000000004E-3</v>
      </c>
      <c r="G301" s="38">
        <f t="shared" si="20"/>
        <v>0.74199999999999999</v>
      </c>
      <c r="H301">
        <f t="shared" si="24"/>
        <v>7.4200000000000008</v>
      </c>
    </row>
    <row r="302" spans="1:8" ht="33.75" thickBot="1">
      <c r="A302" s="36">
        <v>6202</v>
      </c>
      <c r="B302" s="43" t="s">
        <v>381</v>
      </c>
      <c r="C302" s="37">
        <v>7</v>
      </c>
      <c r="D302">
        <f t="shared" si="21"/>
        <v>7.0000000000000001E-3</v>
      </c>
      <c r="E302">
        <f t="shared" si="22"/>
        <v>4.2000000000000002E-4</v>
      </c>
      <c r="F302" s="38">
        <f t="shared" si="23"/>
        <v>7.4200000000000004E-3</v>
      </c>
      <c r="G302" s="38">
        <f t="shared" si="20"/>
        <v>0.74199999999999999</v>
      </c>
      <c r="H302">
        <f t="shared" si="24"/>
        <v>7.4200000000000008</v>
      </c>
    </row>
    <row r="303" spans="1:8" ht="33.75" thickBot="1">
      <c r="A303" s="34">
        <v>6209</v>
      </c>
      <c r="B303" s="42" t="s">
        <v>382</v>
      </c>
      <c r="C303" s="35">
        <v>10</v>
      </c>
      <c r="D303">
        <f t="shared" si="21"/>
        <v>0.01</v>
      </c>
      <c r="E303">
        <f t="shared" si="22"/>
        <v>5.9999999999999995E-4</v>
      </c>
      <c r="F303" s="38">
        <f t="shared" si="23"/>
        <v>1.06E-2</v>
      </c>
      <c r="G303" s="38">
        <f t="shared" si="20"/>
        <v>1.06</v>
      </c>
      <c r="H303">
        <f t="shared" si="24"/>
        <v>10.6</v>
      </c>
    </row>
    <row r="304" spans="1:8" ht="17.25" thickBot="1">
      <c r="A304" s="36">
        <v>6311</v>
      </c>
      <c r="B304" s="43" t="s">
        <v>383</v>
      </c>
      <c r="C304" s="37">
        <v>10</v>
      </c>
      <c r="D304">
        <f t="shared" si="21"/>
        <v>0.01</v>
      </c>
      <c r="E304">
        <f t="shared" si="22"/>
        <v>5.9999999999999995E-4</v>
      </c>
      <c r="F304" s="38">
        <f t="shared" si="23"/>
        <v>1.06E-2</v>
      </c>
      <c r="G304" s="38">
        <f t="shared" si="20"/>
        <v>1.06</v>
      </c>
      <c r="H304">
        <f t="shared" si="24"/>
        <v>10.6</v>
      </c>
    </row>
    <row r="305" spans="1:8" ht="17.25" thickBot="1">
      <c r="A305" s="34">
        <v>6312</v>
      </c>
      <c r="B305" s="42" t="s">
        <v>384</v>
      </c>
      <c r="C305" s="35">
        <v>10</v>
      </c>
      <c r="D305">
        <f t="shared" si="21"/>
        <v>0.01</v>
      </c>
      <c r="E305">
        <f t="shared" si="22"/>
        <v>5.9999999999999995E-4</v>
      </c>
      <c r="F305" s="38">
        <f t="shared" si="23"/>
        <v>1.06E-2</v>
      </c>
      <c r="G305" s="38">
        <f t="shared" si="20"/>
        <v>1.06</v>
      </c>
      <c r="H305">
        <f t="shared" si="24"/>
        <v>10.6</v>
      </c>
    </row>
    <row r="306" spans="1:8" ht="17.25" thickBot="1">
      <c r="A306" s="36">
        <v>6391</v>
      </c>
      <c r="B306" s="43" t="s">
        <v>385</v>
      </c>
      <c r="C306" s="37">
        <v>7</v>
      </c>
      <c r="D306">
        <f t="shared" si="21"/>
        <v>7.0000000000000001E-3</v>
      </c>
      <c r="E306">
        <f t="shared" si="22"/>
        <v>4.2000000000000002E-4</v>
      </c>
      <c r="F306" s="38">
        <f t="shared" si="23"/>
        <v>7.4200000000000004E-3</v>
      </c>
      <c r="G306" s="38">
        <f t="shared" si="20"/>
        <v>0.74199999999999999</v>
      </c>
      <c r="H306">
        <f t="shared" si="24"/>
        <v>7.4200000000000008</v>
      </c>
    </row>
    <row r="307" spans="1:8" ht="17.25" thickBot="1">
      <c r="A307" s="34">
        <v>6399</v>
      </c>
      <c r="B307" s="42" t="s">
        <v>386</v>
      </c>
      <c r="C307" s="35">
        <v>7</v>
      </c>
      <c r="D307">
        <f t="shared" si="21"/>
        <v>7.0000000000000001E-3</v>
      </c>
      <c r="E307">
        <f t="shared" si="22"/>
        <v>4.2000000000000002E-4</v>
      </c>
      <c r="F307" s="38">
        <f t="shared" si="23"/>
        <v>7.4200000000000004E-3</v>
      </c>
      <c r="G307" s="38">
        <f t="shared" si="20"/>
        <v>0.74199999999999999</v>
      </c>
      <c r="H307">
        <f t="shared" si="24"/>
        <v>7.4200000000000008</v>
      </c>
    </row>
    <row r="308" spans="1:8" ht="17.25" thickBot="1">
      <c r="A308" s="36">
        <v>6411</v>
      </c>
      <c r="B308" s="43" t="s">
        <v>387</v>
      </c>
      <c r="C308" s="37">
        <v>5</v>
      </c>
      <c r="D308">
        <f t="shared" si="21"/>
        <v>5.0000000000000001E-3</v>
      </c>
      <c r="E308">
        <f t="shared" si="22"/>
        <v>2.9999999999999997E-4</v>
      </c>
      <c r="F308" s="38">
        <f t="shared" si="23"/>
        <v>5.3E-3</v>
      </c>
      <c r="G308" s="38">
        <f t="shared" si="20"/>
        <v>0.53</v>
      </c>
      <c r="H308">
        <f t="shared" si="24"/>
        <v>5.3</v>
      </c>
    </row>
    <row r="309" spans="1:8" ht="17.25" thickBot="1">
      <c r="A309" s="34">
        <v>6412</v>
      </c>
      <c r="B309" s="42" t="s">
        <v>388</v>
      </c>
      <c r="C309" s="35">
        <v>5</v>
      </c>
      <c r="D309">
        <f t="shared" si="21"/>
        <v>5.0000000000000001E-3</v>
      </c>
      <c r="E309">
        <f t="shared" si="22"/>
        <v>2.9999999999999997E-4</v>
      </c>
      <c r="F309" s="38">
        <f t="shared" si="23"/>
        <v>5.3E-3</v>
      </c>
      <c r="G309" s="38">
        <f t="shared" si="20"/>
        <v>0.53</v>
      </c>
      <c r="H309">
        <f t="shared" si="24"/>
        <v>5.3</v>
      </c>
    </row>
    <row r="310" spans="1:8" ht="17.25" thickBot="1">
      <c r="A310" s="36">
        <v>6421</v>
      </c>
      <c r="B310" s="43" t="s">
        <v>389</v>
      </c>
      <c r="C310" s="37">
        <v>5</v>
      </c>
      <c r="D310">
        <f t="shared" si="21"/>
        <v>5.0000000000000001E-3</v>
      </c>
      <c r="E310">
        <f t="shared" si="22"/>
        <v>2.9999999999999997E-4</v>
      </c>
      <c r="F310" s="38">
        <f t="shared" si="23"/>
        <v>5.3E-3</v>
      </c>
      <c r="G310" s="38">
        <f t="shared" si="20"/>
        <v>0.53</v>
      </c>
      <c r="H310">
        <f t="shared" si="24"/>
        <v>5.3</v>
      </c>
    </row>
    <row r="311" spans="1:8" ht="17.25" thickBot="1">
      <c r="A311" s="34">
        <v>6422</v>
      </c>
      <c r="B311" s="42" t="s">
        <v>390</v>
      </c>
      <c r="C311" s="35">
        <v>5</v>
      </c>
      <c r="D311">
        <f t="shared" si="21"/>
        <v>5.0000000000000001E-3</v>
      </c>
      <c r="E311">
        <f t="shared" si="22"/>
        <v>2.9999999999999997E-4</v>
      </c>
      <c r="F311" s="38">
        <f t="shared" si="23"/>
        <v>5.3E-3</v>
      </c>
      <c r="G311" s="38">
        <f t="shared" si="20"/>
        <v>0.53</v>
      </c>
      <c r="H311">
        <f t="shared" si="24"/>
        <v>5.3</v>
      </c>
    </row>
    <row r="312" spans="1:8" ht="17.25" thickBot="1">
      <c r="A312" s="36">
        <v>6423</v>
      </c>
      <c r="B312" s="43" t="s">
        <v>391</v>
      </c>
      <c r="C312" s="37">
        <v>5</v>
      </c>
      <c r="D312">
        <f t="shared" si="21"/>
        <v>5.0000000000000001E-3</v>
      </c>
      <c r="E312">
        <f t="shared" si="22"/>
        <v>2.9999999999999997E-4</v>
      </c>
      <c r="F312" s="38">
        <f t="shared" si="23"/>
        <v>5.3E-3</v>
      </c>
      <c r="G312" s="38">
        <f t="shared" si="20"/>
        <v>0.53</v>
      </c>
      <c r="H312">
        <f t="shared" si="24"/>
        <v>5.3</v>
      </c>
    </row>
    <row r="313" spans="1:8" ht="17.25" thickBot="1">
      <c r="A313" s="34">
        <v>6424</v>
      </c>
      <c r="B313" s="42" t="s">
        <v>392</v>
      </c>
      <c r="C313" s="35">
        <v>5</v>
      </c>
      <c r="D313">
        <f t="shared" si="21"/>
        <v>5.0000000000000001E-3</v>
      </c>
      <c r="E313">
        <f t="shared" si="22"/>
        <v>2.9999999999999997E-4</v>
      </c>
      <c r="F313" s="38">
        <f t="shared" si="23"/>
        <v>5.3E-3</v>
      </c>
      <c r="G313" s="38">
        <f t="shared" si="20"/>
        <v>0.53</v>
      </c>
      <c r="H313">
        <f t="shared" si="24"/>
        <v>5.3</v>
      </c>
    </row>
    <row r="314" spans="1:8" ht="17.25" thickBot="1">
      <c r="A314" s="36">
        <v>6431</v>
      </c>
      <c r="B314" s="43" t="s">
        <v>393</v>
      </c>
      <c r="C314" s="37">
        <v>5</v>
      </c>
      <c r="D314">
        <f t="shared" si="21"/>
        <v>5.0000000000000001E-3</v>
      </c>
      <c r="E314">
        <f t="shared" si="22"/>
        <v>2.9999999999999997E-4</v>
      </c>
      <c r="F314" s="38">
        <f t="shared" si="23"/>
        <v>5.3E-3</v>
      </c>
      <c r="G314" s="38">
        <f t="shared" si="20"/>
        <v>0.53</v>
      </c>
      <c r="H314">
        <f t="shared" si="24"/>
        <v>5.3</v>
      </c>
    </row>
    <row r="315" spans="1:8" ht="17.25" thickBot="1">
      <c r="A315" s="34">
        <v>6432</v>
      </c>
      <c r="B315" s="42" t="s">
        <v>394</v>
      </c>
      <c r="C315" s="35">
        <v>5</v>
      </c>
      <c r="D315">
        <f t="shared" si="21"/>
        <v>5.0000000000000001E-3</v>
      </c>
      <c r="E315">
        <f t="shared" si="22"/>
        <v>2.9999999999999997E-4</v>
      </c>
      <c r="F315" s="38">
        <f t="shared" si="23"/>
        <v>5.3E-3</v>
      </c>
      <c r="G315" s="38">
        <f t="shared" si="20"/>
        <v>0.53</v>
      </c>
      <c r="H315">
        <f t="shared" si="24"/>
        <v>5.3</v>
      </c>
    </row>
    <row r="316" spans="1:8" ht="17.25" thickBot="1">
      <c r="A316" s="36">
        <v>6491</v>
      </c>
      <c r="B316" s="43" t="s">
        <v>395</v>
      </c>
      <c r="C316" s="37">
        <v>5</v>
      </c>
      <c r="D316">
        <f t="shared" si="21"/>
        <v>5.0000000000000001E-3</v>
      </c>
      <c r="E316">
        <f t="shared" si="22"/>
        <v>2.9999999999999997E-4</v>
      </c>
      <c r="F316" s="38">
        <f t="shared" si="23"/>
        <v>5.3E-3</v>
      </c>
      <c r="G316" s="38">
        <f t="shared" si="20"/>
        <v>0.53</v>
      </c>
      <c r="H316">
        <f t="shared" si="24"/>
        <v>5.3</v>
      </c>
    </row>
    <row r="317" spans="1:8" ht="33.75" thickBot="1">
      <c r="A317" s="34">
        <v>6492</v>
      </c>
      <c r="B317" s="42" t="s">
        <v>396</v>
      </c>
      <c r="C317" s="35">
        <v>5</v>
      </c>
      <c r="D317">
        <f t="shared" si="21"/>
        <v>5.0000000000000001E-3</v>
      </c>
      <c r="E317">
        <f t="shared" si="22"/>
        <v>2.9999999999999997E-4</v>
      </c>
      <c r="F317" s="38">
        <f t="shared" si="23"/>
        <v>5.3E-3</v>
      </c>
      <c r="G317" s="38">
        <f t="shared" si="20"/>
        <v>0.53</v>
      </c>
      <c r="H317">
        <f t="shared" si="24"/>
        <v>5.3</v>
      </c>
    </row>
    <row r="318" spans="1:8" ht="17.25" thickBot="1">
      <c r="A318" s="36">
        <v>6493</v>
      </c>
      <c r="B318" s="43" t="s">
        <v>397</v>
      </c>
      <c r="C318" s="37">
        <v>5</v>
      </c>
      <c r="D318">
        <f t="shared" si="21"/>
        <v>5.0000000000000001E-3</v>
      </c>
      <c r="E318">
        <f t="shared" si="22"/>
        <v>2.9999999999999997E-4</v>
      </c>
      <c r="F318" s="38">
        <f t="shared" si="23"/>
        <v>5.3E-3</v>
      </c>
      <c r="G318" s="38">
        <f t="shared" si="20"/>
        <v>0.53</v>
      </c>
      <c r="H318">
        <f t="shared" si="24"/>
        <v>5.3</v>
      </c>
    </row>
    <row r="319" spans="1:8" ht="17.25" thickBot="1">
      <c r="A319" s="34">
        <v>6494</v>
      </c>
      <c r="B319" s="42" t="s">
        <v>398</v>
      </c>
      <c r="C319" s="35">
        <v>5</v>
      </c>
      <c r="D319">
        <f t="shared" si="21"/>
        <v>5.0000000000000001E-3</v>
      </c>
      <c r="E319">
        <f t="shared" si="22"/>
        <v>2.9999999999999997E-4</v>
      </c>
      <c r="F319" s="38">
        <f t="shared" si="23"/>
        <v>5.3E-3</v>
      </c>
      <c r="G319" s="38">
        <f t="shared" si="20"/>
        <v>0.53</v>
      </c>
      <c r="H319">
        <f t="shared" si="24"/>
        <v>5.3</v>
      </c>
    </row>
    <row r="320" spans="1:8" ht="17.25" thickBot="1">
      <c r="A320" s="36">
        <v>6499</v>
      </c>
      <c r="B320" s="43" t="s">
        <v>399</v>
      </c>
      <c r="C320" s="37">
        <v>5</v>
      </c>
      <c r="D320">
        <f t="shared" si="21"/>
        <v>5.0000000000000001E-3</v>
      </c>
      <c r="E320">
        <f t="shared" si="22"/>
        <v>2.9999999999999997E-4</v>
      </c>
      <c r="F320" s="38">
        <f t="shared" si="23"/>
        <v>5.3E-3</v>
      </c>
      <c r="G320" s="38">
        <f t="shared" si="20"/>
        <v>0.53</v>
      </c>
      <c r="H320">
        <f t="shared" si="24"/>
        <v>5.3</v>
      </c>
    </row>
    <row r="321" spans="1:8" ht="17.25" thickBot="1">
      <c r="A321" s="34">
        <v>6511</v>
      </c>
      <c r="B321" s="42" t="s">
        <v>400</v>
      </c>
      <c r="C321" s="35">
        <v>5</v>
      </c>
      <c r="D321">
        <f t="shared" si="21"/>
        <v>5.0000000000000001E-3</v>
      </c>
      <c r="E321">
        <f t="shared" si="22"/>
        <v>2.9999999999999997E-4</v>
      </c>
      <c r="F321" s="38">
        <f t="shared" si="23"/>
        <v>5.3E-3</v>
      </c>
      <c r="G321" s="38">
        <f t="shared" si="20"/>
        <v>0.53</v>
      </c>
      <c r="H321">
        <f t="shared" si="24"/>
        <v>5.3</v>
      </c>
    </row>
    <row r="322" spans="1:8" ht="17.25" thickBot="1">
      <c r="A322" s="36">
        <v>6512</v>
      </c>
      <c r="B322" s="43" t="s">
        <v>401</v>
      </c>
      <c r="C322" s="37">
        <v>5</v>
      </c>
      <c r="D322">
        <f t="shared" si="21"/>
        <v>5.0000000000000001E-3</v>
      </c>
      <c r="E322">
        <f t="shared" si="22"/>
        <v>2.9999999999999997E-4</v>
      </c>
      <c r="F322" s="38">
        <f t="shared" si="23"/>
        <v>5.3E-3</v>
      </c>
      <c r="G322" s="38">
        <f t="shared" si="20"/>
        <v>0.53</v>
      </c>
      <c r="H322">
        <f t="shared" si="24"/>
        <v>5.3</v>
      </c>
    </row>
    <row r="323" spans="1:8" ht="17.25" thickBot="1">
      <c r="A323" s="34">
        <v>6513</v>
      </c>
      <c r="B323" s="42" t="s">
        <v>402</v>
      </c>
      <c r="C323" s="35">
        <v>5</v>
      </c>
      <c r="D323">
        <f t="shared" si="21"/>
        <v>5.0000000000000001E-3</v>
      </c>
      <c r="E323">
        <f t="shared" si="22"/>
        <v>2.9999999999999997E-4</v>
      </c>
      <c r="F323" s="38">
        <f t="shared" si="23"/>
        <v>5.3E-3</v>
      </c>
      <c r="G323" s="38">
        <f t="shared" si="20"/>
        <v>0.53</v>
      </c>
      <c r="H323">
        <f t="shared" si="24"/>
        <v>5.3</v>
      </c>
    </row>
    <row r="324" spans="1:8" ht="17.25" thickBot="1">
      <c r="A324" s="36">
        <v>6514</v>
      </c>
      <c r="B324" s="43" t="s">
        <v>403</v>
      </c>
      <c r="C324" s="37">
        <v>5</v>
      </c>
      <c r="D324">
        <f t="shared" si="21"/>
        <v>5.0000000000000001E-3</v>
      </c>
      <c r="E324">
        <f t="shared" si="22"/>
        <v>2.9999999999999997E-4</v>
      </c>
      <c r="F324" s="38">
        <f t="shared" si="23"/>
        <v>5.3E-3</v>
      </c>
      <c r="G324" s="38">
        <f t="shared" si="20"/>
        <v>0.53</v>
      </c>
      <c r="H324">
        <f t="shared" si="24"/>
        <v>5.3</v>
      </c>
    </row>
    <row r="325" spans="1:8" ht="17.25" thickBot="1">
      <c r="A325" s="34">
        <v>6521</v>
      </c>
      <c r="B325" s="42" t="s">
        <v>404</v>
      </c>
      <c r="C325" s="35">
        <v>5</v>
      </c>
      <c r="D325">
        <f t="shared" si="21"/>
        <v>5.0000000000000001E-3</v>
      </c>
      <c r="E325">
        <f t="shared" si="22"/>
        <v>2.9999999999999997E-4</v>
      </c>
      <c r="F325" s="38">
        <f t="shared" si="23"/>
        <v>5.3E-3</v>
      </c>
      <c r="G325" s="38">
        <f t="shared" ref="G325:G337" si="25">+F325*100</f>
        <v>0.53</v>
      </c>
      <c r="H325">
        <f t="shared" si="24"/>
        <v>5.3</v>
      </c>
    </row>
    <row r="326" spans="1:8" ht="17.25" thickBot="1">
      <c r="A326" s="36">
        <v>6522</v>
      </c>
      <c r="B326" s="43" t="s">
        <v>405</v>
      </c>
      <c r="C326" s="37">
        <v>5</v>
      </c>
      <c r="D326">
        <f t="shared" ref="D326:D389" si="26">+C326/1000</f>
        <v>5.0000000000000001E-3</v>
      </c>
      <c r="E326">
        <f t="shared" ref="E326:E389" si="27">+D326*6%</f>
        <v>2.9999999999999997E-4</v>
      </c>
      <c r="F326" s="38">
        <f t="shared" ref="F326:F389" si="28">+(D326+E326)</f>
        <v>5.3E-3</v>
      </c>
      <c r="G326" s="38">
        <f t="shared" si="25"/>
        <v>0.53</v>
      </c>
      <c r="H326">
        <f t="shared" ref="H326:H389" si="29">+F326*1000</f>
        <v>5.3</v>
      </c>
    </row>
    <row r="327" spans="1:8" ht="17.25" thickBot="1">
      <c r="A327" s="34">
        <v>6531</v>
      </c>
      <c r="B327" s="42" t="s">
        <v>406</v>
      </c>
      <c r="C327" s="35">
        <v>5</v>
      </c>
      <c r="D327">
        <f t="shared" si="26"/>
        <v>5.0000000000000001E-3</v>
      </c>
      <c r="E327">
        <f t="shared" si="27"/>
        <v>2.9999999999999997E-4</v>
      </c>
      <c r="F327" s="38">
        <f t="shared" si="28"/>
        <v>5.3E-3</v>
      </c>
      <c r="G327" s="38">
        <f t="shared" si="25"/>
        <v>0.53</v>
      </c>
      <c r="H327">
        <f t="shared" si="29"/>
        <v>5.3</v>
      </c>
    </row>
    <row r="328" spans="1:8" ht="17.25" thickBot="1">
      <c r="A328" s="36">
        <v>6532</v>
      </c>
      <c r="B328" s="43" t="s">
        <v>407</v>
      </c>
      <c r="C328" s="37">
        <v>5</v>
      </c>
      <c r="D328">
        <f t="shared" si="26"/>
        <v>5.0000000000000001E-3</v>
      </c>
      <c r="E328">
        <f t="shared" si="27"/>
        <v>2.9999999999999997E-4</v>
      </c>
      <c r="F328" s="38">
        <f t="shared" si="28"/>
        <v>5.3E-3</v>
      </c>
      <c r="G328" s="38">
        <f t="shared" si="25"/>
        <v>0.53</v>
      </c>
      <c r="H328">
        <f t="shared" si="29"/>
        <v>5.3</v>
      </c>
    </row>
    <row r="329" spans="1:8" ht="17.25" thickBot="1">
      <c r="A329" s="34">
        <v>6611</v>
      </c>
      <c r="B329" s="42" t="s">
        <v>408</v>
      </c>
      <c r="C329" s="35">
        <v>10</v>
      </c>
      <c r="D329">
        <f t="shared" si="26"/>
        <v>0.01</v>
      </c>
      <c r="E329">
        <f t="shared" si="27"/>
        <v>5.9999999999999995E-4</v>
      </c>
      <c r="F329" s="38">
        <f t="shared" si="28"/>
        <v>1.06E-2</v>
      </c>
      <c r="G329" s="38">
        <f t="shared" si="25"/>
        <v>1.06</v>
      </c>
      <c r="H329">
        <f t="shared" si="29"/>
        <v>10.6</v>
      </c>
    </row>
    <row r="330" spans="1:8" ht="17.25" thickBot="1">
      <c r="A330" s="36">
        <v>6612</v>
      </c>
      <c r="B330" s="43" t="s">
        <v>409</v>
      </c>
      <c r="C330" s="37">
        <v>5</v>
      </c>
      <c r="D330">
        <f t="shared" si="26"/>
        <v>5.0000000000000001E-3</v>
      </c>
      <c r="E330">
        <f t="shared" si="27"/>
        <v>2.9999999999999997E-4</v>
      </c>
      <c r="F330" s="38">
        <f t="shared" si="28"/>
        <v>5.3E-3</v>
      </c>
      <c r="G330" s="38">
        <f t="shared" si="25"/>
        <v>0.53</v>
      </c>
      <c r="H330">
        <f t="shared" si="29"/>
        <v>5.3</v>
      </c>
    </row>
    <row r="331" spans="1:8" ht="17.25" thickBot="1">
      <c r="A331" s="34">
        <v>6613</v>
      </c>
      <c r="B331" s="42" t="s">
        <v>410</v>
      </c>
      <c r="C331" s="35">
        <v>5</v>
      </c>
      <c r="D331">
        <f t="shared" si="26"/>
        <v>5.0000000000000001E-3</v>
      </c>
      <c r="E331">
        <f t="shared" si="27"/>
        <v>2.9999999999999997E-4</v>
      </c>
      <c r="F331" s="38">
        <f t="shared" si="28"/>
        <v>5.3E-3</v>
      </c>
      <c r="G331" s="38">
        <f t="shared" si="25"/>
        <v>0.53</v>
      </c>
      <c r="H331">
        <f t="shared" si="29"/>
        <v>5.3</v>
      </c>
    </row>
    <row r="332" spans="1:8" ht="17.25" thickBot="1">
      <c r="A332" s="36">
        <v>6614</v>
      </c>
      <c r="B332" s="43" t="s">
        <v>411</v>
      </c>
      <c r="C332" s="37">
        <v>5</v>
      </c>
      <c r="D332">
        <f t="shared" si="26"/>
        <v>5.0000000000000001E-3</v>
      </c>
      <c r="E332">
        <f t="shared" si="27"/>
        <v>2.9999999999999997E-4</v>
      </c>
      <c r="F332" s="38">
        <f t="shared" si="28"/>
        <v>5.3E-3</v>
      </c>
      <c r="G332" s="38">
        <f t="shared" si="25"/>
        <v>0.53</v>
      </c>
      <c r="H332">
        <f t="shared" si="29"/>
        <v>5.3</v>
      </c>
    </row>
    <row r="333" spans="1:8" ht="17.25" thickBot="1">
      <c r="A333" s="34">
        <v>6615</v>
      </c>
      <c r="B333" s="42" t="s">
        <v>412</v>
      </c>
      <c r="C333" s="35">
        <v>10</v>
      </c>
      <c r="D333">
        <f t="shared" si="26"/>
        <v>0.01</v>
      </c>
      <c r="E333">
        <f t="shared" si="27"/>
        <v>5.9999999999999995E-4</v>
      </c>
      <c r="F333" s="38">
        <f t="shared" si="28"/>
        <v>1.06E-2</v>
      </c>
      <c r="G333" s="38">
        <f t="shared" si="25"/>
        <v>1.06</v>
      </c>
      <c r="H333">
        <f t="shared" si="29"/>
        <v>10.6</v>
      </c>
    </row>
    <row r="334" spans="1:8" ht="17.25" thickBot="1">
      <c r="A334" s="36">
        <v>6619</v>
      </c>
      <c r="B334" s="43" t="s">
        <v>413</v>
      </c>
      <c r="C334" s="37">
        <v>10</v>
      </c>
      <c r="D334">
        <f t="shared" si="26"/>
        <v>0.01</v>
      </c>
      <c r="E334">
        <f t="shared" si="27"/>
        <v>5.9999999999999995E-4</v>
      </c>
      <c r="F334" s="38">
        <f t="shared" si="28"/>
        <v>1.06E-2</v>
      </c>
      <c r="G334" s="38">
        <f t="shared" si="25"/>
        <v>1.06</v>
      </c>
      <c r="H334">
        <f t="shared" si="29"/>
        <v>10.6</v>
      </c>
    </row>
    <row r="335" spans="1:8" ht="17.25" thickBot="1">
      <c r="A335" s="34">
        <v>6621</v>
      </c>
      <c r="B335" s="42" t="s">
        <v>414</v>
      </c>
      <c r="C335" s="35">
        <v>2</v>
      </c>
      <c r="D335">
        <f t="shared" si="26"/>
        <v>2E-3</v>
      </c>
      <c r="E335">
        <f t="shared" si="27"/>
        <v>1.2E-4</v>
      </c>
      <c r="F335" s="38">
        <f t="shared" si="28"/>
        <v>2.1199999999999999E-3</v>
      </c>
      <c r="G335" s="38">
        <f t="shared" si="25"/>
        <v>0.21199999999999999</v>
      </c>
      <c r="H335">
        <f t="shared" si="29"/>
        <v>2.12</v>
      </c>
    </row>
    <row r="336" spans="1:8" ht="17.25" thickBot="1">
      <c r="A336" s="36">
        <v>6629</v>
      </c>
      <c r="B336" s="43" t="s">
        <v>415</v>
      </c>
      <c r="C336" s="37">
        <v>2</v>
      </c>
      <c r="D336">
        <f t="shared" si="26"/>
        <v>2E-3</v>
      </c>
      <c r="E336">
        <f t="shared" si="27"/>
        <v>1.2E-4</v>
      </c>
      <c r="F336" s="38">
        <f t="shared" si="28"/>
        <v>2.1199999999999999E-3</v>
      </c>
      <c r="G336" s="38">
        <f t="shared" si="25"/>
        <v>0.21199999999999999</v>
      </c>
      <c r="H336">
        <f t="shared" si="29"/>
        <v>2.12</v>
      </c>
    </row>
    <row r="337" spans="1:8" ht="17.25" thickBot="1">
      <c r="A337" s="34">
        <v>6630</v>
      </c>
      <c r="B337" s="42" t="s">
        <v>416</v>
      </c>
      <c r="C337" s="35">
        <v>2</v>
      </c>
      <c r="D337">
        <f t="shared" si="26"/>
        <v>2E-3</v>
      </c>
      <c r="E337">
        <f t="shared" si="27"/>
        <v>1.2E-4</v>
      </c>
      <c r="F337" s="38">
        <f t="shared" si="28"/>
        <v>2.1199999999999999E-3</v>
      </c>
      <c r="G337" s="38">
        <f t="shared" si="25"/>
        <v>0.21199999999999999</v>
      </c>
      <c r="H337">
        <f t="shared" si="29"/>
        <v>2.12</v>
      </c>
    </row>
    <row r="338" spans="1:8" ht="17.25" thickBot="1">
      <c r="A338" s="36">
        <v>6810</v>
      </c>
      <c r="B338" s="43" t="s">
        <v>417</v>
      </c>
      <c r="C338" s="37">
        <v>10</v>
      </c>
      <c r="D338">
        <f t="shared" si="26"/>
        <v>0.01</v>
      </c>
      <c r="E338">
        <f t="shared" si="27"/>
        <v>5.9999999999999995E-4</v>
      </c>
      <c r="F338" s="38">
        <f t="shared" si="28"/>
        <v>1.06E-2</v>
      </c>
      <c r="G338" s="38">
        <f>+F338*100</f>
        <v>1.06</v>
      </c>
      <c r="H338">
        <f t="shared" si="29"/>
        <v>10.6</v>
      </c>
    </row>
    <row r="339" spans="1:8" ht="17.25" thickBot="1">
      <c r="A339" s="34">
        <v>6820</v>
      </c>
      <c r="B339" s="42" t="s">
        <v>418</v>
      </c>
      <c r="C339" s="35">
        <v>10</v>
      </c>
      <c r="D339">
        <f t="shared" si="26"/>
        <v>0.01</v>
      </c>
      <c r="E339">
        <f t="shared" si="27"/>
        <v>5.9999999999999995E-4</v>
      </c>
      <c r="F339" s="38">
        <f t="shared" si="28"/>
        <v>1.06E-2</v>
      </c>
      <c r="G339" s="38">
        <f t="shared" ref="G339:G402" si="30">+F339*100</f>
        <v>1.06</v>
      </c>
      <c r="H339">
        <f t="shared" si="29"/>
        <v>10.6</v>
      </c>
    </row>
    <row r="340" spans="1:8" ht="17.25" thickBot="1">
      <c r="A340" s="36">
        <v>6910</v>
      </c>
      <c r="B340" s="43" t="s">
        <v>419</v>
      </c>
      <c r="C340" s="37">
        <v>3.5</v>
      </c>
      <c r="D340">
        <f t="shared" si="26"/>
        <v>3.5000000000000001E-3</v>
      </c>
      <c r="E340">
        <f t="shared" si="27"/>
        <v>2.1000000000000001E-4</v>
      </c>
      <c r="F340" s="38">
        <f t="shared" si="28"/>
        <v>3.7100000000000002E-3</v>
      </c>
      <c r="G340" s="38">
        <f t="shared" si="30"/>
        <v>0.371</v>
      </c>
      <c r="H340">
        <f t="shared" si="29"/>
        <v>3.7100000000000004</v>
      </c>
    </row>
    <row r="341" spans="1:8" ht="33.75" thickBot="1">
      <c r="A341" s="34">
        <v>6920</v>
      </c>
      <c r="B341" s="42" t="s">
        <v>420</v>
      </c>
      <c r="C341" s="35">
        <v>3.5</v>
      </c>
      <c r="D341">
        <f t="shared" si="26"/>
        <v>3.5000000000000001E-3</v>
      </c>
      <c r="E341">
        <f t="shared" si="27"/>
        <v>2.1000000000000001E-4</v>
      </c>
      <c r="F341" s="38">
        <f t="shared" si="28"/>
        <v>3.7100000000000002E-3</v>
      </c>
      <c r="G341" s="38">
        <f t="shared" si="30"/>
        <v>0.371</v>
      </c>
      <c r="H341">
        <f t="shared" si="29"/>
        <v>3.7100000000000004</v>
      </c>
    </row>
    <row r="342" spans="1:8" ht="17.25" thickBot="1">
      <c r="A342" s="36">
        <v>7010</v>
      </c>
      <c r="B342" s="43" t="s">
        <v>421</v>
      </c>
      <c r="C342" s="37">
        <v>3.5</v>
      </c>
      <c r="D342">
        <f t="shared" si="26"/>
        <v>3.5000000000000001E-3</v>
      </c>
      <c r="E342">
        <f t="shared" si="27"/>
        <v>2.1000000000000001E-4</v>
      </c>
      <c r="F342" s="38">
        <f t="shared" si="28"/>
        <v>3.7100000000000002E-3</v>
      </c>
      <c r="G342" s="38">
        <f t="shared" si="30"/>
        <v>0.371</v>
      </c>
      <c r="H342">
        <f t="shared" si="29"/>
        <v>3.7100000000000004</v>
      </c>
    </row>
    <row r="343" spans="1:8" ht="17.25" thickBot="1">
      <c r="A343" s="34">
        <v>7020</v>
      </c>
      <c r="B343" s="42" t="s">
        <v>422</v>
      </c>
      <c r="C343" s="35">
        <v>3.5</v>
      </c>
      <c r="D343">
        <f t="shared" si="26"/>
        <v>3.5000000000000001E-3</v>
      </c>
      <c r="E343">
        <f t="shared" si="27"/>
        <v>2.1000000000000001E-4</v>
      </c>
      <c r="F343" s="38">
        <f t="shared" si="28"/>
        <v>3.7100000000000002E-3</v>
      </c>
      <c r="G343" s="38">
        <f t="shared" si="30"/>
        <v>0.371</v>
      </c>
      <c r="H343">
        <f t="shared" si="29"/>
        <v>3.7100000000000004</v>
      </c>
    </row>
    <row r="344" spans="1:8" ht="33.75" thickBot="1">
      <c r="A344" s="36">
        <v>7110</v>
      </c>
      <c r="B344" s="43" t="s">
        <v>423</v>
      </c>
      <c r="C344" s="37">
        <v>3.5</v>
      </c>
      <c r="D344">
        <f t="shared" si="26"/>
        <v>3.5000000000000001E-3</v>
      </c>
      <c r="E344">
        <f t="shared" si="27"/>
        <v>2.1000000000000001E-4</v>
      </c>
      <c r="F344" s="38">
        <f t="shared" si="28"/>
        <v>3.7100000000000002E-3</v>
      </c>
      <c r="G344" s="38">
        <f t="shared" si="30"/>
        <v>0.371</v>
      </c>
      <c r="H344">
        <f t="shared" si="29"/>
        <v>3.7100000000000004</v>
      </c>
    </row>
    <row r="345" spans="1:8" ht="17.25" thickBot="1">
      <c r="A345" s="34">
        <v>7120</v>
      </c>
      <c r="B345" s="42" t="s">
        <v>424</v>
      </c>
      <c r="C345" s="35">
        <v>3.5</v>
      </c>
      <c r="D345">
        <f t="shared" si="26"/>
        <v>3.5000000000000001E-3</v>
      </c>
      <c r="E345">
        <f t="shared" si="27"/>
        <v>2.1000000000000001E-4</v>
      </c>
      <c r="F345" s="38">
        <f t="shared" si="28"/>
        <v>3.7100000000000002E-3</v>
      </c>
      <c r="G345" s="38">
        <f t="shared" si="30"/>
        <v>0.371</v>
      </c>
      <c r="H345">
        <f t="shared" si="29"/>
        <v>3.7100000000000004</v>
      </c>
    </row>
    <row r="346" spans="1:8" ht="33.75" thickBot="1">
      <c r="A346" s="36">
        <v>7210</v>
      </c>
      <c r="B346" s="43" t="s">
        <v>425</v>
      </c>
      <c r="C346" s="37">
        <v>3.5</v>
      </c>
      <c r="D346">
        <f t="shared" si="26"/>
        <v>3.5000000000000001E-3</v>
      </c>
      <c r="E346">
        <f t="shared" si="27"/>
        <v>2.1000000000000001E-4</v>
      </c>
      <c r="F346" s="38">
        <f t="shared" si="28"/>
        <v>3.7100000000000002E-3</v>
      </c>
      <c r="G346" s="38">
        <f t="shared" si="30"/>
        <v>0.371</v>
      </c>
      <c r="H346">
        <f t="shared" si="29"/>
        <v>3.7100000000000004</v>
      </c>
    </row>
    <row r="347" spans="1:8" ht="33.75" thickBot="1">
      <c r="A347" s="34">
        <v>7220</v>
      </c>
      <c r="B347" s="42" t="s">
        <v>426</v>
      </c>
      <c r="C347" s="35">
        <v>3.5</v>
      </c>
      <c r="D347">
        <f t="shared" si="26"/>
        <v>3.5000000000000001E-3</v>
      </c>
      <c r="E347">
        <f t="shared" si="27"/>
        <v>2.1000000000000001E-4</v>
      </c>
      <c r="F347" s="38">
        <f t="shared" si="28"/>
        <v>3.7100000000000002E-3</v>
      </c>
      <c r="G347" s="38">
        <f t="shared" si="30"/>
        <v>0.371</v>
      </c>
      <c r="H347">
        <f t="shared" si="29"/>
        <v>3.7100000000000004</v>
      </c>
    </row>
    <row r="348" spans="1:8" ht="17.25" thickBot="1">
      <c r="A348" s="36">
        <v>7310</v>
      </c>
      <c r="B348" s="43" t="s">
        <v>427</v>
      </c>
      <c r="C348" s="37">
        <v>7</v>
      </c>
      <c r="D348">
        <f t="shared" si="26"/>
        <v>7.0000000000000001E-3</v>
      </c>
      <c r="E348">
        <f t="shared" si="27"/>
        <v>4.2000000000000002E-4</v>
      </c>
      <c r="F348" s="38">
        <f t="shared" si="28"/>
        <v>7.4200000000000004E-3</v>
      </c>
      <c r="G348" s="38">
        <f t="shared" si="30"/>
        <v>0.74199999999999999</v>
      </c>
      <c r="H348">
        <f t="shared" si="29"/>
        <v>7.4200000000000008</v>
      </c>
    </row>
    <row r="349" spans="1:8" ht="17.25" thickBot="1">
      <c r="A349" s="34">
        <v>7320</v>
      </c>
      <c r="B349" s="42" t="s">
        <v>428</v>
      </c>
      <c r="C349" s="35">
        <v>3.5</v>
      </c>
      <c r="D349">
        <f t="shared" si="26"/>
        <v>3.5000000000000001E-3</v>
      </c>
      <c r="E349">
        <f t="shared" si="27"/>
        <v>2.1000000000000001E-4</v>
      </c>
      <c r="F349" s="38">
        <f t="shared" si="28"/>
        <v>3.7100000000000002E-3</v>
      </c>
      <c r="G349" s="38">
        <f t="shared" si="30"/>
        <v>0.371</v>
      </c>
      <c r="H349">
        <f t="shared" si="29"/>
        <v>3.7100000000000004</v>
      </c>
    </row>
    <row r="350" spans="1:8" ht="17.25" thickBot="1">
      <c r="A350" s="36">
        <v>7410</v>
      </c>
      <c r="B350" s="43" t="s">
        <v>429</v>
      </c>
      <c r="C350" s="37">
        <v>3.5</v>
      </c>
      <c r="D350">
        <f t="shared" si="26"/>
        <v>3.5000000000000001E-3</v>
      </c>
      <c r="E350">
        <f t="shared" si="27"/>
        <v>2.1000000000000001E-4</v>
      </c>
      <c r="F350" s="38">
        <f t="shared" si="28"/>
        <v>3.7100000000000002E-3</v>
      </c>
      <c r="G350" s="38">
        <f t="shared" si="30"/>
        <v>0.371</v>
      </c>
      <c r="H350">
        <f t="shared" si="29"/>
        <v>3.7100000000000004</v>
      </c>
    </row>
    <row r="351" spans="1:8" ht="17.25" thickBot="1">
      <c r="A351" s="34">
        <v>7420</v>
      </c>
      <c r="B351" s="42" t="s">
        <v>430</v>
      </c>
      <c r="C351" s="35">
        <v>6</v>
      </c>
      <c r="D351">
        <f t="shared" si="26"/>
        <v>6.0000000000000001E-3</v>
      </c>
      <c r="E351">
        <f t="shared" si="27"/>
        <v>3.5999999999999997E-4</v>
      </c>
      <c r="F351" s="38">
        <f t="shared" si="28"/>
        <v>6.3600000000000002E-3</v>
      </c>
      <c r="G351" s="38">
        <f t="shared" si="30"/>
        <v>0.63600000000000001</v>
      </c>
      <c r="H351">
        <f t="shared" si="29"/>
        <v>6.36</v>
      </c>
    </row>
    <row r="352" spans="1:8" ht="17.25" thickBot="1">
      <c r="A352" s="36">
        <v>7490</v>
      </c>
      <c r="B352" s="43" t="s">
        <v>431</v>
      </c>
      <c r="C352" s="37">
        <v>3.5</v>
      </c>
      <c r="D352">
        <f t="shared" si="26"/>
        <v>3.5000000000000001E-3</v>
      </c>
      <c r="E352">
        <f t="shared" si="27"/>
        <v>2.1000000000000001E-4</v>
      </c>
      <c r="F352" s="38">
        <f t="shared" si="28"/>
        <v>3.7100000000000002E-3</v>
      </c>
      <c r="G352" s="38">
        <f t="shared" si="30"/>
        <v>0.371</v>
      </c>
      <c r="H352">
        <f t="shared" si="29"/>
        <v>3.7100000000000004</v>
      </c>
    </row>
    <row r="353" spans="1:8" ht="17.25" thickBot="1">
      <c r="A353" s="34">
        <v>7500</v>
      </c>
      <c r="B353" s="42" t="s">
        <v>432</v>
      </c>
      <c r="C353" s="35">
        <v>4</v>
      </c>
      <c r="D353">
        <f t="shared" si="26"/>
        <v>4.0000000000000001E-3</v>
      </c>
      <c r="E353">
        <f t="shared" si="27"/>
        <v>2.4000000000000001E-4</v>
      </c>
      <c r="F353" s="38">
        <f t="shared" si="28"/>
        <v>4.2399999999999998E-3</v>
      </c>
      <c r="G353" s="38">
        <f t="shared" si="30"/>
        <v>0.42399999999999999</v>
      </c>
      <c r="H353">
        <f t="shared" si="29"/>
        <v>4.24</v>
      </c>
    </row>
    <row r="354" spans="1:8" ht="17.25" thickBot="1">
      <c r="A354" s="36">
        <v>7710</v>
      </c>
      <c r="B354" s="43" t="s">
        <v>433</v>
      </c>
      <c r="C354" s="37">
        <v>10</v>
      </c>
      <c r="D354">
        <f t="shared" si="26"/>
        <v>0.01</v>
      </c>
      <c r="E354">
        <f t="shared" si="27"/>
        <v>5.9999999999999995E-4</v>
      </c>
      <c r="F354" s="38">
        <f t="shared" si="28"/>
        <v>1.06E-2</v>
      </c>
      <c r="G354" s="38">
        <f t="shared" si="30"/>
        <v>1.06</v>
      </c>
      <c r="H354">
        <f t="shared" si="29"/>
        <v>10.6</v>
      </c>
    </row>
    <row r="355" spans="1:8" ht="17.25" thickBot="1">
      <c r="A355" s="34">
        <v>7721</v>
      </c>
      <c r="B355" s="42" t="s">
        <v>434</v>
      </c>
      <c r="C355" s="35">
        <v>10</v>
      </c>
      <c r="D355">
        <f t="shared" si="26"/>
        <v>0.01</v>
      </c>
      <c r="E355">
        <f t="shared" si="27"/>
        <v>5.9999999999999995E-4</v>
      </c>
      <c r="F355" s="38">
        <f t="shared" si="28"/>
        <v>1.06E-2</v>
      </c>
      <c r="G355" s="38">
        <f t="shared" si="30"/>
        <v>1.06</v>
      </c>
      <c r="H355">
        <f t="shared" si="29"/>
        <v>10.6</v>
      </c>
    </row>
    <row r="356" spans="1:8" ht="17.25" thickBot="1">
      <c r="A356" s="36">
        <v>7722</v>
      </c>
      <c r="B356" s="43" t="s">
        <v>435</v>
      </c>
      <c r="C356" s="37">
        <v>10</v>
      </c>
      <c r="D356">
        <f t="shared" si="26"/>
        <v>0.01</v>
      </c>
      <c r="E356">
        <f t="shared" si="27"/>
        <v>5.9999999999999995E-4</v>
      </c>
      <c r="F356" s="38">
        <f t="shared" si="28"/>
        <v>1.06E-2</v>
      </c>
      <c r="G356" s="38">
        <f t="shared" si="30"/>
        <v>1.06</v>
      </c>
      <c r="H356">
        <f t="shared" si="29"/>
        <v>10.6</v>
      </c>
    </row>
    <row r="357" spans="1:8" ht="33.75" thickBot="1">
      <c r="A357" s="34">
        <v>7729</v>
      </c>
      <c r="B357" s="42" t="s">
        <v>436</v>
      </c>
      <c r="C357" s="35">
        <v>10</v>
      </c>
      <c r="D357">
        <f t="shared" si="26"/>
        <v>0.01</v>
      </c>
      <c r="E357">
        <f t="shared" si="27"/>
        <v>5.9999999999999995E-4</v>
      </c>
      <c r="F357" s="38">
        <f t="shared" si="28"/>
        <v>1.06E-2</v>
      </c>
      <c r="G357" s="38">
        <f t="shared" si="30"/>
        <v>1.06</v>
      </c>
      <c r="H357">
        <f t="shared" si="29"/>
        <v>10.6</v>
      </c>
    </row>
    <row r="358" spans="1:8" ht="33.75" thickBot="1">
      <c r="A358" s="36">
        <v>7730</v>
      </c>
      <c r="B358" s="43" t="s">
        <v>437</v>
      </c>
      <c r="C358" s="37">
        <v>10</v>
      </c>
      <c r="D358">
        <f t="shared" si="26"/>
        <v>0.01</v>
      </c>
      <c r="E358">
        <f t="shared" si="27"/>
        <v>5.9999999999999995E-4</v>
      </c>
      <c r="F358" s="38">
        <f t="shared" si="28"/>
        <v>1.06E-2</v>
      </c>
      <c r="G358" s="38">
        <f t="shared" si="30"/>
        <v>1.06</v>
      </c>
      <c r="H358">
        <f t="shared" si="29"/>
        <v>10.6</v>
      </c>
    </row>
    <row r="359" spans="1:8" ht="33.75" thickBot="1">
      <c r="A359" s="34">
        <v>7740</v>
      </c>
      <c r="B359" s="42" t="s">
        <v>438</v>
      </c>
      <c r="C359" s="35">
        <v>10</v>
      </c>
      <c r="D359">
        <f t="shared" si="26"/>
        <v>0.01</v>
      </c>
      <c r="E359">
        <f t="shared" si="27"/>
        <v>5.9999999999999995E-4</v>
      </c>
      <c r="F359" s="38">
        <f t="shared" si="28"/>
        <v>1.06E-2</v>
      </c>
      <c r="G359" s="38">
        <f t="shared" si="30"/>
        <v>1.06</v>
      </c>
      <c r="H359">
        <f t="shared" si="29"/>
        <v>10.6</v>
      </c>
    </row>
    <row r="360" spans="1:8" ht="17.25" thickBot="1">
      <c r="A360" s="36">
        <v>7810</v>
      </c>
      <c r="B360" s="43" t="s">
        <v>439</v>
      </c>
      <c r="C360" s="37">
        <v>10</v>
      </c>
      <c r="D360">
        <f t="shared" si="26"/>
        <v>0.01</v>
      </c>
      <c r="E360">
        <f t="shared" si="27"/>
        <v>5.9999999999999995E-4</v>
      </c>
      <c r="F360" s="38">
        <f t="shared" si="28"/>
        <v>1.06E-2</v>
      </c>
      <c r="G360" s="38">
        <f t="shared" si="30"/>
        <v>1.06</v>
      </c>
      <c r="H360">
        <f t="shared" si="29"/>
        <v>10.6</v>
      </c>
    </row>
    <row r="361" spans="1:8" ht="17.25" thickBot="1">
      <c r="A361" s="34">
        <v>7820</v>
      </c>
      <c r="B361" s="42" t="s">
        <v>440</v>
      </c>
      <c r="C361" s="35">
        <v>10</v>
      </c>
      <c r="D361">
        <f t="shared" si="26"/>
        <v>0.01</v>
      </c>
      <c r="E361">
        <f t="shared" si="27"/>
        <v>5.9999999999999995E-4</v>
      </c>
      <c r="F361" s="38">
        <f t="shared" si="28"/>
        <v>1.06E-2</v>
      </c>
      <c r="G361" s="38">
        <f t="shared" si="30"/>
        <v>1.06</v>
      </c>
      <c r="H361">
        <f t="shared" si="29"/>
        <v>10.6</v>
      </c>
    </row>
    <row r="362" spans="1:8" ht="17.25" thickBot="1">
      <c r="A362" s="36">
        <v>7830</v>
      </c>
      <c r="B362" s="43" t="s">
        <v>441</v>
      </c>
      <c r="C362" s="37">
        <v>10</v>
      </c>
      <c r="D362">
        <f t="shared" si="26"/>
        <v>0.01</v>
      </c>
      <c r="E362">
        <f t="shared" si="27"/>
        <v>5.9999999999999995E-4</v>
      </c>
      <c r="F362" s="38">
        <f t="shared" si="28"/>
        <v>1.06E-2</v>
      </c>
      <c r="G362" s="38">
        <f t="shared" si="30"/>
        <v>1.06</v>
      </c>
      <c r="H362">
        <f t="shared" si="29"/>
        <v>10.6</v>
      </c>
    </row>
    <row r="363" spans="1:8" ht="17.25" thickBot="1">
      <c r="A363" s="34">
        <v>7911</v>
      </c>
      <c r="B363" s="42" t="s">
        <v>442</v>
      </c>
      <c r="C363" s="35">
        <v>10</v>
      </c>
      <c r="D363">
        <f t="shared" si="26"/>
        <v>0.01</v>
      </c>
      <c r="E363">
        <f t="shared" si="27"/>
        <v>5.9999999999999995E-4</v>
      </c>
      <c r="F363" s="38">
        <f t="shared" si="28"/>
        <v>1.06E-2</v>
      </c>
      <c r="G363" s="38">
        <f t="shared" si="30"/>
        <v>1.06</v>
      </c>
      <c r="H363">
        <f t="shared" si="29"/>
        <v>10.6</v>
      </c>
    </row>
    <row r="364" spans="1:8" ht="17.25" thickBot="1">
      <c r="A364" s="36">
        <v>7912</v>
      </c>
      <c r="B364" s="43" t="s">
        <v>443</v>
      </c>
      <c r="C364" s="37">
        <v>4</v>
      </c>
      <c r="D364">
        <f t="shared" si="26"/>
        <v>4.0000000000000001E-3</v>
      </c>
      <c r="E364">
        <f t="shared" si="27"/>
        <v>2.4000000000000001E-4</v>
      </c>
      <c r="F364" s="38">
        <f t="shared" si="28"/>
        <v>4.2399999999999998E-3</v>
      </c>
      <c r="G364" s="38">
        <f t="shared" si="30"/>
        <v>0.42399999999999999</v>
      </c>
      <c r="H364">
        <f t="shared" si="29"/>
        <v>4.24</v>
      </c>
    </row>
    <row r="365" spans="1:8" ht="17.25" thickBot="1">
      <c r="A365" s="34">
        <v>7990</v>
      </c>
      <c r="B365" s="42" t="s">
        <v>444</v>
      </c>
      <c r="C365" s="35">
        <v>4</v>
      </c>
      <c r="D365">
        <f t="shared" si="26"/>
        <v>4.0000000000000001E-3</v>
      </c>
      <c r="E365">
        <f t="shared" si="27"/>
        <v>2.4000000000000001E-4</v>
      </c>
      <c r="F365" s="38">
        <f t="shared" si="28"/>
        <v>4.2399999999999998E-3</v>
      </c>
      <c r="G365" s="38">
        <f t="shared" si="30"/>
        <v>0.42399999999999999</v>
      </c>
      <c r="H365">
        <f t="shared" si="29"/>
        <v>4.24</v>
      </c>
    </row>
    <row r="366" spans="1:8" ht="17.25" thickBot="1">
      <c r="A366" s="36">
        <v>8010</v>
      </c>
      <c r="B366" s="43" t="s">
        <v>445</v>
      </c>
      <c r="C366" s="37">
        <v>7</v>
      </c>
      <c r="D366">
        <f t="shared" si="26"/>
        <v>7.0000000000000001E-3</v>
      </c>
      <c r="E366">
        <f t="shared" si="27"/>
        <v>4.2000000000000002E-4</v>
      </c>
      <c r="F366" s="38">
        <f t="shared" si="28"/>
        <v>7.4200000000000004E-3</v>
      </c>
      <c r="G366" s="38">
        <f t="shared" si="30"/>
        <v>0.74199999999999999</v>
      </c>
      <c r="H366">
        <f t="shared" si="29"/>
        <v>7.4200000000000008</v>
      </c>
    </row>
    <row r="367" spans="1:8" ht="17.25" thickBot="1">
      <c r="A367" s="34">
        <v>8020</v>
      </c>
      <c r="B367" s="42" t="s">
        <v>446</v>
      </c>
      <c r="C367" s="35">
        <v>6</v>
      </c>
      <c r="D367">
        <f t="shared" si="26"/>
        <v>6.0000000000000001E-3</v>
      </c>
      <c r="E367">
        <f t="shared" si="27"/>
        <v>3.5999999999999997E-4</v>
      </c>
      <c r="F367" s="38">
        <f t="shared" si="28"/>
        <v>6.3600000000000002E-3</v>
      </c>
      <c r="G367" s="38">
        <f t="shared" si="30"/>
        <v>0.63600000000000001</v>
      </c>
      <c r="H367">
        <f t="shared" si="29"/>
        <v>6.36</v>
      </c>
    </row>
    <row r="368" spans="1:8" ht="17.25" thickBot="1">
      <c r="A368" s="36">
        <v>8030</v>
      </c>
      <c r="B368" s="43" t="s">
        <v>447</v>
      </c>
      <c r="C368" s="37">
        <v>6</v>
      </c>
      <c r="D368">
        <f t="shared" si="26"/>
        <v>6.0000000000000001E-3</v>
      </c>
      <c r="E368">
        <f t="shared" si="27"/>
        <v>3.5999999999999997E-4</v>
      </c>
      <c r="F368" s="38">
        <f t="shared" si="28"/>
        <v>6.3600000000000002E-3</v>
      </c>
      <c r="G368" s="38">
        <f t="shared" si="30"/>
        <v>0.63600000000000001</v>
      </c>
      <c r="H368">
        <f t="shared" si="29"/>
        <v>6.36</v>
      </c>
    </row>
    <row r="369" spans="1:8" ht="17.25" thickBot="1">
      <c r="A369" s="34">
        <v>8110</v>
      </c>
      <c r="B369" s="42" t="s">
        <v>448</v>
      </c>
      <c r="C369" s="35">
        <v>10</v>
      </c>
      <c r="D369">
        <f t="shared" si="26"/>
        <v>0.01</v>
      </c>
      <c r="E369">
        <f t="shared" si="27"/>
        <v>5.9999999999999995E-4</v>
      </c>
      <c r="F369" s="38">
        <f t="shared" si="28"/>
        <v>1.06E-2</v>
      </c>
      <c r="G369" s="38">
        <f t="shared" si="30"/>
        <v>1.06</v>
      </c>
      <c r="H369">
        <f t="shared" si="29"/>
        <v>10.6</v>
      </c>
    </row>
    <row r="370" spans="1:8" ht="17.25" thickBot="1">
      <c r="A370" s="36">
        <v>8121</v>
      </c>
      <c r="B370" s="43" t="s">
        <v>449</v>
      </c>
      <c r="C370" s="37">
        <v>10</v>
      </c>
      <c r="D370">
        <f t="shared" si="26"/>
        <v>0.01</v>
      </c>
      <c r="E370">
        <f t="shared" si="27"/>
        <v>5.9999999999999995E-4</v>
      </c>
      <c r="F370" s="38">
        <f t="shared" si="28"/>
        <v>1.06E-2</v>
      </c>
      <c r="G370" s="38">
        <f t="shared" si="30"/>
        <v>1.06</v>
      </c>
      <c r="H370">
        <f t="shared" si="29"/>
        <v>10.6</v>
      </c>
    </row>
    <row r="371" spans="1:8" ht="17.25" thickBot="1">
      <c r="A371" s="34">
        <v>8129</v>
      </c>
      <c r="B371" s="42" t="s">
        <v>450</v>
      </c>
      <c r="C371" s="35">
        <v>10</v>
      </c>
      <c r="D371">
        <f t="shared" si="26"/>
        <v>0.01</v>
      </c>
      <c r="E371">
        <f t="shared" si="27"/>
        <v>5.9999999999999995E-4</v>
      </c>
      <c r="F371" s="38">
        <f t="shared" si="28"/>
        <v>1.06E-2</v>
      </c>
      <c r="G371" s="38">
        <f t="shared" si="30"/>
        <v>1.06</v>
      </c>
      <c r="H371">
        <f t="shared" si="29"/>
        <v>10.6</v>
      </c>
    </row>
    <row r="372" spans="1:8" ht="17.25" thickBot="1">
      <c r="A372" s="36">
        <v>8130</v>
      </c>
      <c r="B372" s="43" t="s">
        <v>451</v>
      </c>
      <c r="C372" s="37">
        <v>6</v>
      </c>
      <c r="D372">
        <f t="shared" si="26"/>
        <v>6.0000000000000001E-3</v>
      </c>
      <c r="E372">
        <f t="shared" si="27"/>
        <v>3.5999999999999997E-4</v>
      </c>
      <c r="F372" s="38">
        <f t="shared" si="28"/>
        <v>6.3600000000000002E-3</v>
      </c>
      <c r="G372" s="38">
        <f t="shared" si="30"/>
        <v>0.63600000000000001</v>
      </c>
      <c r="H372">
        <f t="shared" si="29"/>
        <v>6.36</v>
      </c>
    </row>
    <row r="373" spans="1:8" ht="17.25" thickBot="1">
      <c r="A373" s="34">
        <v>8211</v>
      </c>
      <c r="B373" s="42" t="s">
        <v>452</v>
      </c>
      <c r="C373" s="35">
        <v>10</v>
      </c>
      <c r="D373">
        <f t="shared" si="26"/>
        <v>0.01</v>
      </c>
      <c r="E373">
        <f t="shared" si="27"/>
        <v>5.9999999999999995E-4</v>
      </c>
      <c r="F373" s="38">
        <f t="shared" si="28"/>
        <v>1.06E-2</v>
      </c>
      <c r="G373" s="38">
        <f t="shared" si="30"/>
        <v>1.06</v>
      </c>
      <c r="H373">
        <f t="shared" si="29"/>
        <v>10.6</v>
      </c>
    </row>
    <row r="374" spans="1:8" ht="33.75" thickBot="1">
      <c r="A374" s="36">
        <v>8219</v>
      </c>
      <c r="B374" s="43" t="s">
        <v>453</v>
      </c>
      <c r="C374" s="37">
        <v>10</v>
      </c>
      <c r="D374">
        <f t="shared" si="26"/>
        <v>0.01</v>
      </c>
      <c r="E374">
        <f t="shared" si="27"/>
        <v>5.9999999999999995E-4</v>
      </c>
      <c r="F374" s="38">
        <f t="shared" si="28"/>
        <v>1.06E-2</v>
      </c>
      <c r="G374" s="38">
        <f t="shared" si="30"/>
        <v>1.06</v>
      </c>
      <c r="H374">
        <f t="shared" si="29"/>
        <v>10.6</v>
      </c>
    </row>
    <row r="375" spans="1:8" ht="17.25" thickBot="1">
      <c r="A375" s="34">
        <v>8220</v>
      </c>
      <c r="B375" s="42" t="s">
        <v>454</v>
      </c>
      <c r="C375" s="35">
        <v>10</v>
      </c>
      <c r="D375">
        <f t="shared" si="26"/>
        <v>0.01</v>
      </c>
      <c r="E375">
        <f t="shared" si="27"/>
        <v>5.9999999999999995E-4</v>
      </c>
      <c r="F375" s="38">
        <f t="shared" si="28"/>
        <v>1.06E-2</v>
      </c>
      <c r="G375" s="38">
        <f t="shared" si="30"/>
        <v>1.06</v>
      </c>
      <c r="H375">
        <f t="shared" si="29"/>
        <v>10.6</v>
      </c>
    </row>
    <row r="376" spans="1:8" ht="17.25" thickBot="1">
      <c r="A376" s="36">
        <v>8230</v>
      </c>
      <c r="B376" s="43" t="s">
        <v>455</v>
      </c>
      <c r="C376" s="37">
        <v>10</v>
      </c>
      <c r="D376">
        <f t="shared" si="26"/>
        <v>0.01</v>
      </c>
      <c r="E376">
        <f t="shared" si="27"/>
        <v>5.9999999999999995E-4</v>
      </c>
      <c r="F376" s="38">
        <f t="shared" si="28"/>
        <v>1.06E-2</v>
      </c>
      <c r="G376" s="38">
        <f t="shared" si="30"/>
        <v>1.06</v>
      </c>
      <c r="H376">
        <f t="shared" si="29"/>
        <v>10.6</v>
      </c>
    </row>
    <row r="377" spans="1:8" ht="17.25" thickBot="1">
      <c r="A377" s="34">
        <v>8291</v>
      </c>
      <c r="B377" s="42" t="s">
        <v>456</v>
      </c>
      <c r="C377" s="35">
        <v>10</v>
      </c>
      <c r="D377">
        <f t="shared" si="26"/>
        <v>0.01</v>
      </c>
      <c r="E377">
        <f t="shared" si="27"/>
        <v>5.9999999999999995E-4</v>
      </c>
      <c r="F377" s="38">
        <f t="shared" si="28"/>
        <v>1.06E-2</v>
      </c>
      <c r="G377" s="38">
        <f t="shared" si="30"/>
        <v>1.06</v>
      </c>
      <c r="H377">
        <f t="shared" si="29"/>
        <v>10.6</v>
      </c>
    </row>
    <row r="378" spans="1:8" ht="17.25" thickBot="1">
      <c r="A378" s="36">
        <v>8292</v>
      </c>
      <c r="B378" s="43" t="s">
        <v>457</v>
      </c>
      <c r="C378" s="37">
        <v>10</v>
      </c>
      <c r="D378">
        <f t="shared" si="26"/>
        <v>0.01</v>
      </c>
      <c r="E378">
        <f t="shared" si="27"/>
        <v>5.9999999999999995E-4</v>
      </c>
      <c r="F378" s="38">
        <f t="shared" si="28"/>
        <v>1.06E-2</v>
      </c>
      <c r="G378" s="38">
        <f t="shared" si="30"/>
        <v>1.06</v>
      </c>
      <c r="H378">
        <f t="shared" si="29"/>
        <v>10.6</v>
      </c>
    </row>
    <row r="379" spans="1:8" ht="17.25" thickBot="1">
      <c r="A379" s="34">
        <v>8299</v>
      </c>
      <c r="B379" s="42" t="s">
        <v>458</v>
      </c>
      <c r="C379" s="35">
        <v>10</v>
      </c>
      <c r="D379">
        <f t="shared" si="26"/>
        <v>0.01</v>
      </c>
      <c r="E379">
        <f t="shared" si="27"/>
        <v>5.9999999999999995E-4</v>
      </c>
      <c r="F379" s="38">
        <f t="shared" si="28"/>
        <v>1.06E-2</v>
      </c>
      <c r="G379" s="38">
        <f t="shared" si="30"/>
        <v>1.06</v>
      </c>
      <c r="H379">
        <f t="shared" si="29"/>
        <v>10.6</v>
      </c>
    </row>
    <row r="380" spans="1:8" ht="50.25" thickBot="1">
      <c r="A380" s="36">
        <v>8413</v>
      </c>
      <c r="B380" s="43" t="s">
        <v>459</v>
      </c>
      <c r="C380" s="37">
        <v>5</v>
      </c>
      <c r="D380">
        <f t="shared" si="26"/>
        <v>5.0000000000000001E-3</v>
      </c>
      <c r="E380">
        <f t="shared" si="27"/>
        <v>2.9999999999999997E-4</v>
      </c>
      <c r="F380" s="38">
        <f t="shared" si="28"/>
        <v>5.3E-3</v>
      </c>
      <c r="G380" s="38">
        <f t="shared" si="30"/>
        <v>0.53</v>
      </c>
      <c r="H380">
        <f t="shared" si="29"/>
        <v>5.3</v>
      </c>
    </row>
    <row r="381" spans="1:8" ht="17.25" thickBot="1">
      <c r="A381" s="34">
        <v>8430</v>
      </c>
      <c r="B381" s="42" t="s">
        <v>460</v>
      </c>
      <c r="C381" s="35">
        <v>5</v>
      </c>
      <c r="D381">
        <f t="shared" si="26"/>
        <v>5.0000000000000001E-3</v>
      </c>
      <c r="E381">
        <f t="shared" si="27"/>
        <v>2.9999999999999997E-4</v>
      </c>
      <c r="F381" s="38">
        <f t="shared" si="28"/>
        <v>5.3E-3</v>
      </c>
      <c r="G381" s="38">
        <f t="shared" si="30"/>
        <v>0.53</v>
      </c>
      <c r="H381">
        <f t="shared" si="29"/>
        <v>5.3</v>
      </c>
    </row>
    <row r="382" spans="1:8" ht="17.25" thickBot="1">
      <c r="A382" s="36">
        <v>8511</v>
      </c>
      <c r="B382" s="43" t="s">
        <v>461</v>
      </c>
      <c r="C382" s="37">
        <v>2</v>
      </c>
      <c r="D382">
        <f t="shared" si="26"/>
        <v>2E-3</v>
      </c>
      <c r="E382">
        <f t="shared" si="27"/>
        <v>1.2E-4</v>
      </c>
      <c r="F382" s="38">
        <f t="shared" si="28"/>
        <v>2.1199999999999999E-3</v>
      </c>
      <c r="G382" s="38">
        <f t="shared" si="30"/>
        <v>0.21199999999999999</v>
      </c>
      <c r="H382">
        <f t="shared" si="29"/>
        <v>2.12</v>
      </c>
    </row>
    <row r="383" spans="1:8" ht="17.25" thickBot="1">
      <c r="A383" s="34">
        <v>8512</v>
      </c>
      <c r="B383" s="42" t="s">
        <v>462</v>
      </c>
      <c r="C383" s="35">
        <v>2</v>
      </c>
      <c r="D383">
        <f t="shared" si="26"/>
        <v>2E-3</v>
      </c>
      <c r="E383">
        <f t="shared" si="27"/>
        <v>1.2E-4</v>
      </c>
      <c r="F383" s="38">
        <f t="shared" si="28"/>
        <v>2.1199999999999999E-3</v>
      </c>
      <c r="G383" s="38">
        <f t="shared" si="30"/>
        <v>0.21199999999999999</v>
      </c>
      <c r="H383">
        <f t="shared" si="29"/>
        <v>2.12</v>
      </c>
    </row>
    <row r="384" spans="1:8" ht="17.25" thickBot="1">
      <c r="A384" s="36">
        <v>8513</v>
      </c>
      <c r="B384" s="43" t="s">
        <v>463</v>
      </c>
      <c r="C384" s="37">
        <v>2</v>
      </c>
      <c r="D384">
        <f t="shared" si="26"/>
        <v>2E-3</v>
      </c>
      <c r="E384">
        <f t="shared" si="27"/>
        <v>1.2E-4</v>
      </c>
      <c r="F384" s="38">
        <f t="shared" si="28"/>
        <v>2.1199999999999999E-3</v>
      </c>
      <c r="G384" s="38">
        <f t="shared" si="30"/>
        <v>0.21199999999999999</v>
      </c>
      <c r="H384">
        <f t="shared" si="29"/>
        <v>2.12</v>
      </c>
    </row>
    <row r="385" spans="1:8" ht="17.25" thickBot="1">
      <c r="A385" s="34">
        <v>8521</v>
      </c>
      <c r="B385" s="42" t="s">
        <v>464</v>
      </c>
      <c r="C385" s="35">
        <v>2</v>
      </c>
      <c r="D385">
        <f t="shared" si="26"/>
        <v>2E-3</v>
      </c>
      <c r="E385">
        <f t="shared" si="27"/>
        <v>1.2E-4</v>
      </c>
      <c r="F385" s="38">
        <f t="shared" si="28"/>
        <v>2.1199999999999999E-3</v>
      </c>
      <c r="G385" s="38">
        <f t="shared" si="30"/>
        <v>0.21199999999999999</v>
      </c>
      <c r="H385">
        <f t="shared" si="29"/>
        <v>2.12</v>
      </c>
    </row>
    <row r="386" spans="1:8" ht="17.25" thickBot="1">
      <c r="A386" s="36">
        <v>8522</v>
      </c>
      <c r="B386" s="43" t="s">
        <v>465</v>
      </c>
      <c r="C386" s="37">
        <v>2</v>
      </c>
      <c r="D386">
        <f t="shared" si="26"/>
        <v>2E-3</v>
      </c>
      <c r="E386">
        <f t="shared" si="27"/>
        <v>1.2E-4</v>
      </c>
      <c r="F386" s="38">
        <f t="shared" si="28"/>
        <v>2.1199999999999999E-3</v>
      </c>
      <c r="G386" s="38">
        <f t="shared" si="30"/>
        <v>0.21199999999999999</v>
      </c>
      <c r="H386">
        <f t="shared" si="29"/>
        <v>2.12</v>
      </c>
    </row>
    <row r="387" spans="1:8" ht="17.25" thickBot="1">
      <c r="A387" s="34">
        <v>8523</v>
      </c>
      <c r="B387" s="42" t="s">
        <v>466</v>
      </c>
      <c r="C387" s="35">
        <v>5</v>
      </c>
      <c r="D387">
        <f t="shared" si="26"/>
        <v>5.0000000000000001E-3</v>
      </c>
      <c r="E387">
        <f t="shared" si="27"/>
        <v>2.9999999999999997E-4</v>
      </c>
      <c r="F387" s="38">
        <f t="shared" si="28"/>
        <v>5.3E-3</v>
      </c>
      <c r="G387" s="38">
        <f t="shared" si="30"/>
        <v>0.53</v>
      </c>
      <c r="H387">
        <f t="shared" si="29"/>
        <v>5.3</v>
      </c>
    </row>
    <row r="388" spans="1:8" ht="17.25" thickBot="1">
      <c r="A388" s="36">
        <v>8530</v>
      </c>
      <c r="B388" s="43" t="s">
        <v>467</v>
      </c>
      <c r="C388" s="37">
        <v>5</v>
      </c>
      <c r="D388">
        <f t="shared" si="26"/>
        <v>5.0000000000000001E-3</v>
      </c>
      <c r="E388">
        <f t="shared" si="27"/>
        <v>2.9999999999999997E-4</v>
      </c>
      <c r="F388" s="38">
        <f t="shared" si="28"/>
        <v>5.3E-3</v>
      </c>
      <c r="G388" s="38">
        <f t="shared" si="30"/>
        <v>0.53</v>
      </c>
      <c r="H388">
        <f t="shared" si="29"/>
        <v>5.3</v>
      </c>
    </row>
    <row r="389" spans="1:8" ht="17.25" thickBot="1">
      <c r="A389" s="34">
        <v>8511</v>
      </c>
      <c r="B389" s="42" t="s">
        <v>468</v>
      </c>
      <c r="C389" s="35">
        <v>5</v>
      </c>
      <c r="D389">
        <f t="shared" si="26"/>
        <v>5.0000000000000001E-3</v>
      </c>
      <c r="E389">
        <f t="shared" si="27"/>
        <v>2.9999999999999997E-4</v>
      </c>
      <c r="F389" s="38">
        <f t="shared" si="28"/>
        <v>5.3E-3</v>
      </c>
      <c r="G389" s="38">
        <f t="shared" si="30"/>
        <v>0.53</v>
      </c>
      <c r="H389">
        <f t="shared" si="29"/>
        <v>5.3</v>
      </c>
    </row>
    <row r="390" spans="1:8" ht="17.25" thickBot="1">
      <c r="A390" s="36">
        <v>8542</v>
      </c>
      <c r="B390" s="43" t="s">
        <v>469</v>
      </c>
      <c r="C390" s="37">
        <v>5</v>
      </c>
      <c r="D390">
        <f t="shared" ref="D390:D425" si="31">+C390/1000</f>
        <v>5.0000000000000001E-3</v>
      </c>
      <c r="E390">
        <f t="shared" ref="E390:E425" si="32">+D390*6%</f>
        <v>2.9999999999999997E-4</v>
      </c>
      <c r="F390" s="38">
        <f t="shared" ref="F390:F425" si="33">+(D390+E390)</f>
        <v>5.3E-3</v>
      </c>
      <c r="G390" s="38">
        <f t="shared" si="30"/>
        <v>0.53</v>
      </c>
      <c r="H390">
        <f t="shared" ref="H390:H425" si="34">+F390*1000</f>
        <v>5.3</v>
      </c>
    </row>
    <row r="391" spans="1:8" ht="17.25" thickBot="1">
      <c r="A391" s="34">
        <v>8543</v>
      </c>
      <c r="B391" s="42" t="s">
        <v>470</v>
      </c>
      <c r="C391" s="35">
        <v>5</v>
      </c>
      <c r="D391">
        <f t="shared" si="31"/>
        <v>5.0000000000000001E-3</v>
      </c>
      <c r="E391">
        <f t="shared" si="32"/>
        <v>2.9999999999999997E-4</v>
      </c>
      <c r="F391" s="38">
        <f t="shared" si="33"/>
        <v>5.3E-3</v>
      </c>
      <c r="G391" s="38">
        <f t="shared" si="30"/>
        <v>0.53</v>
      </c>
      <c r="H391">
        <f t="shared" si="34"/>
        <v>5.3</v>
      </c>
    </row>
    <row r="392" spans="1:8" ht="17.25" thickBot="1">
      <c r="A392" s="36">
        <v>8544</v>
      </c>
      <c r="B392" s="43" t="s">
        <v>471</v>
      </c>
      <c r="C392" s="37">
        <v>5</v>
      </c>
      <c r="D392">
        <f t="shared" si="31"/>
        <v>5.0000000000000001E-3</v>
      </c>
      <c r="E392">
        <f t="shared" si="32"/>
        <v>2.9999999999999997E-4</v>
      </c>
      <c r="F392" s="38">
        <f t="shared" si="33"/>
        <v>5.3E-3</v>
      </c>
      <c r="G392" s="38">
        <f t="shared" si="30"/>
        <v>0.53</v>
      </c>
      <c r="H392">
        <f t="shared" si="34"/>
        <v>5.3</v>
      </c>
    </row>
    <row r="393" spans="1:8" ht="17.25" thickBot="1">
      <c r="A393" s="34">
        <v>8551</v>
      </c>
      <c r="B393" s="42" t="s">
        <v>472</v>
      </c>
      <c r="C393" s="35">
        <v>5</v>
      </c>
      <c r="D393">
        <f t="shared" si="31"/>
        <v>5.0000000000000001E-3</v>
      </c>
      <c r="E393">
        <f t="shared" si="32"/>
        <v>2.9999999999999997E-4</v>
      </c>
      <c r="F393" s="38">
        <f t="shared" si="33"/>
        <v>5.3E-3</v>
      </c>
      <c r="G393" s="38">
        <f t="shared" si="30"/>
        <v>0.53</v>
      </c>
      <c r="H393">
        <f t="shared" si="34"/>
        <v>5.3</v>
      </c>
    </row>
    <row r="394" spans="1:8" ht="17.25" thickBot="1">
      <c r="A394" s="36">
        <v>8552</v>
      </c>
      <c r="B394" s="43" t="s">
        <v>473</v>
      </c>
      <c r="C394" s="37">
        <v>2</v>
      </c>
      <c r="D394">
        <f t="shared" si="31"/>
        <v>2E-3</v>
      </c>
      <c r="E394">
        <f t="shared" si="32"/>
        <v>1.2E-4</v>
      </c>
      <c r="F394" s="38">
        <f t="shared" si="33"/>
        <v>2.1199999999999999E-3</v>
      </c>
      <c r="G394" s="38">
        <f t="shared" si="30"/>
        <v>0.21199999999999999</v>
      </c>
      <c r="H394">
        <f t="shared" si="34"/>
        <v>2.12</v>
      </c>
    </row>
    <row r="395" spans="1:8" ht="17.25" thickBot="1">
      <c r="A395" s="34">
        <v>8553</v>
      </c>
      <c r="B395" s="42" t="s">
        <v>474</v>
      </c>
      <c r="C395" s="35">
        <v>2</v>
      </c>
      <c r="D395">
        <f t="shared" si="31"/>
        <v>2E-3</v>
      </c>
      <c r="E395">
        <f t="shared" si="32"/>
        <v>1.2E-4</v>
      </c>
      <c r="F395" s="38">
        <f t="shared" si="33"/>
        <v>2.1199999999999999E-3</v>
      </c>
      <c r="G395" s="38">
        <f t="shared" si="30"/>
        <v>0.21199999999999999</v>
      </c>
      <c r="H395">
        <f t="shared" si="34"/>
        <v>2.12</v>
      </c>
    </row>
    <row r="396" spans="1:8" ht="17.25" thickBot="1">
      <c r="A396" s="36">
        <v>8559</v>
      </c>
      <c r="B396" s="43" t="s">
        <v>475</v>
      </c>
      <c r="C396" s="37">
        <v>5</v>
      </c>
      <c r="D396">
        <f t="shared" si="31"/>
        <v>5.0000000000000001E-3</v>
      </c>
      <c r="E396">
        <f t="shared" si="32"/>
        <v>2.9999999999999997E-4</v>
      </c>
      <c r="F396" s="38">
        <f t="shared" si="33"/>
        <v>5.3E-3</v>
      </c>
      <c r="G396" s="38">
        <f t="shared" si="30"/>
        <v>0.53</v>
      </c>
      <c r="H396">
        <f t="shared" si="34"/>
        <v>5.3</v>
      </c>
    </row>
    <row r="397" spans="1:8" ht="17.25" thickBot="1">
      <c r="A397" s="34">
        <v>8560</v>
      </c>
      <c r="B397" s="42" t="s">
        <v>476</v>
      </c>
      <c r="C397" s="35">
        <v>5</v>
      </c>
      <c r="D397">
        <f t="shared" si="31"/>
        <v>5.0000000000000001E-3</v>
      </c>
      <c r="E397">
        <f t="shared" si="32"/>
        <v>2.9999999999999997E-4</v>
      </c>
      <c r="F397" s="38">
        <f t="shared" si="33"/>
        <v>5.3E-3</v>
      </c>
      <c r="G397" s="38">
        <f t="shared" si="30"/>
        <v>0.53</v>
      </c>
      <c r="H397">
        <f t="shared" si="34"/>
        <v>5.3</v>
      </c>
    </row>
    <row r="398" spans="1:8" ht="17.25" thickBot="1">
      <c r="A398" s="36">
        <v>8610</v>
      </c>
      <c r="B398" s="43" t="s">
        <v>477</v>
      </c>
      <c r="C398" s="37">
        <v>4</v>
      </c>
      <c r="D398">
        <f t="shared" si="31"/>
        <v>4.0000000000000001E-3</v>
      </c>
      <c r="E398">
        <f t="shared" si="32"/>
        <v>2.4000000000000001E-4</v>
      </c>
      <c r="F398" s="38">
        <f t="shared" si="33"/>
        <v>4.2399999999999998E-3</v>
      </c>
      <c r="G398" s="38">
        <f t="shared" si="30"/>
        <v>0.42399999999999999</v>
      </c>
      <c r="H398">
        <f t="shared" si="34"/>
        <v>4.24</v>
      </c>
    </row>
    <row r="399" spans="1:8" ht="17.25" thickBot="1">
      <c r="A399" s="34">
        <v>8621</v>
      </c>
      <c r="B399" s="42" t="s">
        <v>478</v>
      </c>
      <c r="C399" s="35">
        <v>4</v>
      </c>
      <c r="D399">
        <f t="shared" si="31"/>
        <v>4.0000000000000001E-3</v>
      </c>
      <c r="E399">
        <f t="shared" si="32"/>
        <v>2.4000000000000001E-4</v>
      </c>
      <c r="F399" s="38">
        <f t="shared" si="33"/>
        <v>4.2399999999999998E-3</v>
      </c>
      <c r="G399" s="38">
        <f t="shared" si="30"/>
        <v>0.42399999999999999</v>
      </c>
      <c r="H399">
        <f t="shared" si="34"/>
        <v>4.24</v>
      </c>
    </row>
    <row r="400" spans="1:8" ht="17.25" thickBot="1">
      <c r="A400" s="36">
        <v>8622</v>
      </c>
      <c r="B400" s="43" t="s">
        <v>479</v>
      </c>
      <c r="C400" s="37">
        <v>4</v>
      </c>
      <c r="D400">
        <f t="shared" si="31"/>
        <v>4.0000000000000001E-3</v>
      </c>
      <c r="E400">
        <f t="shared" si="32"/>
        <v>2.4000000000000001E-4</v>
      </c>
      <c r="F400" s="38">
        <f t="shared" si="33"/>
        <v>4.2399999999999998E-3</v>
      </c>
      <c r="G400" s="38">
        <f t="shared" si="30"/>
        <v>0.42399999999999999</v>
      </c>
      <c r="H400">
        <f t="shared" si="34"/>
        <v>4.24</v>
      </c>
    </row>
    <row r="401" spans="1:8" ht="17.25" thickBot="1">
      <c r="A401" s="34">
        <v>8691</v>
      </c>
      <c r="B401" s="42" t="s">
        <v>480</v>
      </c>
      <c r="C401" s="35">
        <v>4</v>
      </c>
      <c r="D401">
        <f t="shared" si="31"/>
        <v>4.0000000000000001E-3</v>
      </c>
      <c r="E401">
        <f t="shared" si="32"/>
        <v>2.4000000000000001E-4</v>
      </c>
      <c r="F401" s="38">
        <f t="shared" si="33"/>
        <v>4.2399999999999998E-3</v>
      </c>
      <c r="G401" s="38">
        <f t="shared" si="30"/>
        <v>0.42399999999999999</v>
      </c>
      <c r="H401">
        <f t="shared" si="34"/>
        <v>4.24</v>
      </c>
    </row>
    <row r="402" spans="1:8" ht="17.25" thickBot="1">
      <c r="A402" s="36">
        <v>8692</v>
      </c>
      <c r="B402" s="43" t="s">
        <v>481</v>
      </c>
      <c r="C402" s="37">
        <v>4</v>
      </c>
      <c r="D402">
        <f t="shared" si="31"/>
        <v>4.0000000000000001E-3</v>
      </c>
      <c r="E402">
        <f t="shared" si="32"/>
        <v>2.4000000000000001E-4</v>
      </c>
      <c r="F402" s="38">
        <f t="shared" si="33"/>
        <v>4.2399999999999998E-3</v>
      </c>
      <c r="G402" s="38">
        <f t="shared" si="30"/>
        <v>0.42399999999999999</v>
      </c>
      <c r="H402">
        <f t="shared" si="34"/>
        <v>4.24</v>
      </c>
    </row>
    <row r="403" spans="1:8" ht="17.25" thickBot="1">
      <c r="A403" s="34">
        <v>8699</v>
      </c>
      <c r="B403" s="42" t="s">
        <v>482</v>
      </c>
      <c r="C403" s="35">
        <v>4</v>
      </c>
      <c r="D403">
        <f t="shared" si="31"/>
        <v>4.0000000000000001E-3</v>
      </c>
      <c r="E403">
        <f t="shared" si="32"/>
        <v>2.4000000000000001E-4</v>
      </c>
      <c r="F403" s="38">
        <f t="shared" si="33"/>
        <v>4.2399999999999998E-3</v>
      </c>
      <c r="G403" s="38">
        <f t="shared" ref="G403:G425" si="35">+F403*100</f>
        <v>0.42399999999999999</v>
      </c>
      <c r="H403">
        <f t="shared" si="34"/>
        <v>4.24</v>
      </c>
    </row>
    <row r="404" spans="1:8" ht="17.25" thickBot="1">
      <c r="A404" s="36">
        <v>8710</v>
      </c>
      <c r="B404" s="43" t="s">
        <v>483</v>
      </c>
      <c r="C404" s="37">
        <v>4</v>
      </c>
      <c r="D404">
        <f t="shared" si="31"/>
        <v>4.0000000000000001E-3</v>
      </c>
      <c r="E404">
        <f t="shared" si="32"/>
        <v>2.4000000000000001E-4</v>
      </c>
      <c r="F404" s="38">
        <f t="shared" si="33"/>
        <v>4.2399999999999998E-3</v>
      </c>
      <c r="G404" s="38">
        <f t="shared" si="35"/>
        <v>0.42399999999999999</v>
      </c>
      <c r="H404">
        <f t="shared" si="34"/>
        <v>4.24</v>
      </c>
    </row>
    <row r="405" spans="1:8" ht="33.75" thickBot="1">
      <c r="A405" s="34">
        <v>8720</v>
      </c>
      <c r="B405" s="42" t="s">
        <v>484</v>
      </c>
      <c r="C405" s="35">
        <v>4</v>
      </c>
      <c r="D405">
        <f t="shared" si="31"/>
        <v>4.0000000000000001E-3</v>
      </c>
      <c r="E405">
        <f t="shared" si="32"/>
        <v>2.4000000000000001E-4</v>
      </c>
      <c r="F405" s="38">
        <f t="shared" si="33"/>
        <v>4.2399999999999998E-3</v>
      </c>
      <c r="G405" s="38">
        <f t="shared" si="35"/>
        <v>0.42399999999999999</v>
      </c>
      <c r="H405">
        <f t="shared" si="34"/>
        <v>4.24</v>
      </c>
    </row>
    <row r="406" spans="1:8" ht="33.75" thickBot="1">
      <c r="A406" s="36">
        <v>8730</v>
      </c>
      <c r="B406" s="43" t="s">
        <v>485</v>
      </c>
      <c r="C406" s="37">
        <v>4</v>
      </c>
      <c r="D406">
        <f t="shared" si="31"/>
        <v>4.0000000000000001E-3</v>
      </c>
      <c r="E406">
        <f t="shared" si="32"/>
        <v>2.4000000000000001E-4</v>
      </c>
      <c r="F406" s="38">
        <f t="shared" si="33"/>
        <v>4.2399999999999998E-3</v>
      </c>
      <c r="G406" s="38">
        <f t="shared" si="35"/>
        <v>0.42399999999999999</v>
      </c>
      <c r="H406">
        <f t="shared" si="34"/>
        <v>4.24</v>
      </c>
    </row>
    <row r="407" spans="1:8" ht="17.25" thickBot="1">
      <c r="A407" s="34">
        <v>8790</v>
      </c>
      <c r="B407" s="42" t="s">
        <v>486</v>
      </c>
      <c r="C407" s="35">
        <v>6</v>
      </c>
      <c r="D407">
        <f t="shared" si="31"/>
        <v>6.0000000000000001E-3</v>
      </c>
      <c r="E407">
        <f t="shared" si="32"/>
        <v>3.5999999999999997E-4</v>
      </c>
      <c r="F407" s="38">
        <f t="shared" si="33"/>
        <v>6.3600000000000002E-3</v>
      </c>
      <c r="G407" s="38">
        <f t="shared" si="35"/>
        <v>0.63600000000000001</v>
      </c>
      <c r="H407">
        <f t="shared" si="34"/>
        <v>6.36</v>
      </c>
    </row>
    <row r="408" spans="1:8" ht="33.75" thickBot="1">
      <c r="A408" s="36">
        <v>8810</v>
      </c>
      <c r="B408" s="43" t="s">
        <v>487</v>
      </c>
      <c r="C408" s="37">
        <v>4</v>
      </c>
      <c r="D408">
        <f t="shared" si="31"/>
        <v>4.0000000000000001E-3</v>
      </c>
      <c r="E408">
        <f t="shared" si="32"/>
        <v>2.4000000000000001E-4</v>
      </c>
      <c r="F408" s="38">
        <f t="shared" si="33"/>
        <v>4.2399999999999998E-3</v>
      </c>
      <c r="G408" s="38">
        <f t="shared" si="35"/>
        <v>0.42399999999999999</v>
      </c>
      <c r="H408">
        <f t="shared" si="34"/>
        <v>4.24</v>
      </c>
    </row>
    <row r="409" spans="1:8" ht="17.25" thickBot="1">
      <c r="A409" s="34">
        <v>8890</v>
      </c>
      <c r="B409" s="42" t="s">
        <v>488</v>
      </c>
      <c r="C409" s="35">
        <v>6</v>
      </c>
      <c r="D409">
        <f t="shared" si="31"/>
        <v>6.0000000000000001E-3</v>
      </c>
      <c r="E409">
        <f t="shared" si="32"/>
        <v>3.5999999999999997E-4</v>
      </c>
      <c r="F409" s="38">
        <f t="shared" si="33"/>
        <v>6.3600000000000002E-3</v>
      </c>
      <c r="G409" s="38">
        <f t="shared" si="35"/>
        <v>0.63600000000000001</v>
      </c>
      <c r="H409">
        <f t="shared" si="34"/>
        <v>6.36</v>
      </c>
    </row>
    <row r="410" spans="1:8" ht="17.25" thickBot="1">
      <c r="A410" s="36">
        <v>9004</v>
      </c>
      <c r="B410" s="43" t="s">
        <v>489</v>
      </c>
      <c r="C410" s="37">
        <v>7</v>
      </c>
      <c r="D410">
        <f t="shared" si="31"/>
        <v>7.0000000000000001E-3</v>
      </c>
      <c r="E410">
        <f t="shared" si="32"/>
        <v>4.2000000000000002E-4</v>
      </c>
      <c r="F410" s="38">
        <f t="shared" si="33"/>
        <v>7.4200000000000004E-3</v>
      </c>
      <c r="G410" s="38">
        <f t="shared" si="35"/>
        <v>0.74199999999999999</v>
      </c>
      <c r="H410">
        <f t="shared" si="34"/>
        <v>7.4200000000000008</v>
      </c>
    </row>
    <row r="411" spans="1:8" ht="17.25" thickBot="1">
      <c r="A411" s="34">
        <v>9101</v>
      </c>
      <c r="B411" s="42" t="s">
        <v>490</v>
      </c>
      <c r="C411" s="35">
        <v>3.5</v>
      </c>
      <c r="D411">
        <f t="shared" si="31"/>
        <v>3.5000000000000001E-3</v>
      </c>
      <c r="E411">
        <f t="shared" si="32"/>
        <v>2.1000000000000001E-4</v>
      </c>
      <c r="F411" s="38">
        <f t="shared" si="33"/>
        <v>3.7100000000000002E-3</v>
      </c>
      <c r="G411" s="38">
        <f t="shared" si="35"/>
        <v>0.371</v>
      </c>
      <c r="H411">
        <f t="shared" si="34"/>
        <v>3.7100000000000004</v>
      </c>
    </row>
    <row r="412" spans="1:8" ht="17.25" thickBot="1">
      <c r="A412" s="36">
        <v>9321</v>
      </c>
      <c r="B412" s="43" t="s">
        <v>491</v>
      </c>
      <c r="C412" s="37">
        <v>10</v>
      </c>
      <c r="D412">
        <f t="shared" si="31"/>
        <v>0.01</v>
      </c>
      <c r="E412">
        <f t="shared" si="32"/>
        <v>5.9999999999999995E-4</v>
      </c>
      <c r="F412" s="38">
        <f t="shared" si="33"/>
        <v>1.06E-2</v>
      </c>
      <c r="G412" s="38">
        <f t="shared" si="35"/>
        <v>1.06</v>
      </c>
      <c r="H412">
        <f t="shared" si="34"/>
        <v>10.6</v>
      </c>
    </row>
    <row r="413" spans="1:8" ht="17.25" thickBot="1">
      <c r="A413" s="34">
        <v>9329</v>
      </c>
      <c r="B413" s="42" t="s">
        <v>492</v>
      </c>
      <c r="C413" s="35">
        <v>10</v>
      </c>
      <c r="D413">
        <f t="shared" si="31"/>
        <v>0.01</v>
      </c>
      <c r="E413">
        <f t="shared" si="32"/>
        <v>5.9999999999999995E-4</v>
      </c>
      <c r="F413" s="38">
        <f t="shared" si="33"/>
        <v>1.06E-2</v>
      </c>
      <c r="G413" s="38">
        <f t="shared" si="35"/>
        <v>1.06</v>
      </c>
      <c r="H413">
        <f t="shared" si="34"/>
        <v>10.6</v>
      </c>
    </row>
    <row r="414" spans="1:8" ht="17.25" thickBot="1">
      <c r="A414" s="36">
        <v>9499</v>
      </c>
      <c r="B414" s="43" t="s">
        <v>493</v>
      </c>
      <c r="C414" s="37">
        <v>7</v>
      </c>
      <c r="D414">
        <f t="shared" si="31"/>
        <v>7.0000000000000001E-3</v>
      </c>
      <c r="E414">
        <f t="shared" si="32"/>
        <v>4.2000000000000002E-4</v>
      </c>
      <c r="F414" s="38">
        <f t="shared" si="33"/>
        <v>7.4200000000000004E-3</v>
      </c>
      <c r="G414" s="38">
        <f t="shared" si="35"/>
        <v>0.74199999999999999</v>
      </c>
      <c r="H414">
        <f t="shared" si="34"/>
        <v>7.4200000000000008</v>
      </c>
    </row>
    <row r="415" spans="1:8" ht="17.25" thickBot="1">
      <c r="A415" s="34">
        <v>9511</v>
      </c>
      <c r="B415" s="42" t="s">
        <v>494</v>
      </c>
      <c r="C415" s="35">
        <v>6</v>
      </c>
      <c r="D415">
        <f t="shared" si="31"/>
        <v>6.0000000000000001E-3</v>
      </c>
      <c r="E415">
        <f t="shared" si="32"/>
        <v>3.5999999999999997E-4</v>
      </c>
      <c r="F415" s="38">
        <f t="shared" si="33"/>
        <v>6.3600000000000002E-3</v>
      </c>
      <c r="G415" s="38">
        <f t="shared" si="35"/>
        <v>0.63600000000000001</v>
      </c>
      <c r="H415">
        <f t="shared" si="34"/>
        <v>6.36</v>
      </c>
    </row>
    <row r="416" spans="1:8" ht="17.25" thickBot="1">
      <c r="A416" s="36">
        <v>9512</v>
      </c>
      <c r="B416" s="43" t="s">
        <v>495</v>
      </c>
      <c r="C416" s="37">
        <v>6</v>
      </c>
      <c r="D416">
        <f t="shared" si="31"/>
        <v>6.0000000000000001E-3</v>
      </c>
      <c r="E416">
        <f t="shared" si="32"/>
        <v>3.5999999999999997E-4</v>
      </c>
      <c r="F416" s="38">
        <f t="shared" si="33"/>
        <v>6.3600000000000002E-3</v>
      </c>
      <c r="G416" s="38">
        <f t="shared" si="35"/>
        <v>0.63600000000000001</v>
      </c>
      <c r="H416">
        <f t="shared" si="34"/>
        <v>6.36</v>
      </c>
    </row>
    <row r="417" spans="1:8" ht="17.25" thickBot="1">
      <c r="A417" s="34">
        <v>9521</v>
      </c>
      <c r="B417" s="42" t="s">
        <v>496</v>
      </c>
      <c r="C417" s="35">
        <v>6</v>
      </c>
      <c r="D417">
        <f t="shared" si="31"/>
        <v>6.0000000000000001E-3</v>
      </c>
      <c r="E417">
        <f t="shared" si="32"/>
        <v>3.5999999999999997E-4</v>
      </c>
      <c r="F417" s="38">
        <f t="shared" si="33"/>
        <v>6.3600000000000002E-3</v>
      </c>
      <c r="G417" s="38">
        <f t="shared" si="35"/>
        <v>0.63600000000000001</v>
      </c>
      <c r="H417">
        <f t="shared" si="34"/>
        <v>6.36</v>
      </c>
    </row>
    <row r="418" spans="1:8" ht="17.25" thickBot="1">
      <c r="A418" s="36">
        <v>9522</v>
      </c>
      <c r="B418" s="43" t="s">
        <v>497</v>
      </c>
      <c r="C418" s="37">
        <v>6</v>
      </c>
      <c r="D418">
        <f t="shared" si="31"/>
        <v>6.0000000000000001E-3</v>
      </c>
      <c r="E418">
        <f t="shared" si="32"/>
        <v>3.5999999999999997E-4</v>
      </c>
      <c r="F418" s="38">
        <f t="shared" si="33"/>
        <v>6.3600000000000002E-3</v>
      </c>
      <c r="G418" s="38">
        <f t="shared" si="35"/>
        <v>0.63600000000000001</v>
      </c>
      <c r="H418">
        <f t="shared" si="34"/>
        <v>6.36</v>
      </c>
    </row>
    <row r="419" spans="1:8" ht="17.25" thickBot="1">
      <c r="A419" s="34">
        <v>9523</v>
      </c>
      <c r="B419" s="42" t="s">
        <v>498</v>
      </c>
      <c r="C419" s="35">
        <v>6</v>
      </c>
      <c r="D419">
        <f t="shared" si="31"/>
        <v>6.0000000000000001E-3</v>
      </c>
      <c r="E419">
        <f t="shared" si="32"/>
        <v>3.5999999999999997E-4</v>
      </c>
      <c r="F419" s="38">
        <f t="shared" si="33"/>
        <v>6.3600000000000002E-3</v>
      </c>
      <c r="G419" s="38">
        <f t="shared" si="35"/>
        <v>0.63600000000000001</v>
      </c>
      <c r="H419">
        <f t="shared" si="34"/>
        <v>6.36</v>
      </c>
    </row>
    <row r="420" spans="1:8" ht="17.25" thickBot="1">
      <c r="A420" s="36">
        <v>9524</v>
      </c>
      <c r="B420" s="43" t="s">
        <v>499</v>
      </c>
      <c r="C420" s="37">
        <v>6</v>
      </c>
      <c r="D420">
        <f t="shared" si="31"/>
        <v>6.0000000000000001E-3</v>
      </c>
      <c r="E420">
        <f t="shared" si="32"/>
        <v>3.5999999999999997E-4</v>
      </c>
      <c r="F420" s="38">
        <f t="shared" si="33"/>
        <v>6.3600000000000002E-3</v>
      </c>
      <c r="G420" s="38">
        <f t="shared" si="35"/>
        <v>0.63600000000000001</v>
      </c>
      <c r="H420">
        <f t="shared" si="34"/>
        <v>6.36</v>
      </c>
    </row>
    <row r="421" spans="1:8" ht="33.75" thickBot="1">
      <c r="A421" s="34">
        <v>9529</v>
      </c>
      <c r="B421" s="42" t="s">
        <v>500</v>
      </c>
      <c r="C421" s="35">
        <v>6</v>
      </c>
      <c r="D421">
        <f t="shared" si="31"/>
        <v>6.0000000000000001E-3</v>
      </c>
      <c r="E421">
        <f t="shared" si="32"/>
        <v>3.5999999999999997E-4</v>
      </c>
      <c r="F421" s="38">
        <f t="shared" si="33"/>
        <v>6.3600000000000002E-3</v>
      </c>
      <c r="G421" s="38">
        <f t="shared" si="35"/>
        <v>0.63600000000000001</v>
      </c>
      <c r="H421">
        <f t="shared" si="34"/>
        <v>6.36</v>
      </c>
    </row>
    <row r="422" spans="1:8" ht="17.25" thickBot="1">
      <c r="A422" s="36">
        <v>9601</v>
      </c>
      <c r="B422" s="43" t="s">
        <v>501</v>
      </c>
      <c r="C422" s="37">
        <v>4</v>
      </c>
      <c r="D422">
        <f t="shared" si="31"/>
        <v>4.0000000000000001E-3</v>
      </c>
      <c r="E422">
        <f t="shared" si="32"/>
        <v>2.4000000000000001E-4</v>
      </c>
      <c r="F422" s="38">
        <f t="shared" si="33"/>
        <v>4.2399999999999998E-3</v>
      </c>
      <c r="G422" s="38">
        <f t="shared" si="35"/>
        <v>0.42399999999999999</v>
      </c>
      <c r="H422">
        <f t="shared" si="34"/>
        <v>4.24</v>
      </c>
    </row>
    <row r="423" spans="1:8" ht="17.25" thickBot="1">
      <c r="A423" s="34">
        <v>9602</v>
      </c>
      <c r="B423" s="42" t="s">
        <v>502</v>
      </c>
      <c r="C423" s="35">
        <v>7</v>
      </c>
      <c r="D423">
        <f t="shared" si="31"/>
        <v>7.0000000000000001E-3</v>
      </c>
      <c r="E423">
        <f t="shared" si="32"/>
        <v>4.2000000000000002E-4</v>
      </c>
      <c r="F423" s="38">
        <f t="shared" si="33"/>
        <v>7.4200000000000004E-3</v>
      </c>
      <c r="G423" s="38">
        <f t="shared" si="35"/>
        <v>0.74199999999999999</v>
      </c>
      <c r="H423">
        <f t="shared" si="34"/>
        <v>7.4200000000000008</v>
      </c>
    </row>
    <row r="424" spans="1:8" ht="17.25" thickBot="1">
      <c r="A424" s="36">
        <v>9603</v>
      </c>
      <c r="B424" s="43" t="s">
        <v>503</v>
      </c>
      <c r="C424" s="37">
        <v>5</v>
      </c>
      <c r="D424">
        <f t="shared" si="31"/>
        <v>5.0000000000000001E-3</v>
      </c>
      <c r="E424">
        <f t="shared" si="32"/>
        <v>2.9999999999999997E-4</v>
      </c>
      <c r="F424" s="38">
        <f t="shared" si="33"/>
        <v>5.3E-3</v>
      </c>
      <c r="G424" s="38">
        <f t="shared" si="35"/>
        <v>0.53</v>
      </c>
      <c r="H424">
        <f t="shared" si="34"/>
        <v>5.3</v>
      </c>
    </row>
    <row r="425" spans="1:8" ht="17.25" thickBot="1">
      <c r="A425" s="34">
        <v>9609</v>
      </c>
      <c r="B425" s="42" t="s">
        <v>504</v>
      </c>
      <c r="C425" s="35">
        <v>10</v>
      </c>
      <c r="D425">
        <f t="shared" si="31"/>
        <v>0.01</v>
      </c>
      <c r="E425">
        <f t="shared" si="32"/>
        <v>5.9999999999999995E-4</v>
      </c>
      <c r="F425" s="38">
        <f t="shared" si="33"/>
        <v>1.06E-2</v>
      </c>
      <c r="G425" s="38">
        <f t="shared" si="35"/>
        <v>1.06</v>
      </c>
      <c r="H425">
        <f t="shared" si="34"/>
        <v>10.6</v>
      </c>
    </row>
  </sheetData>
  <mergeCells count="1">
    <mergeCell ref="A2:C2"/>
  </mergeCell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9925F3-19BD-42CE-92AD-44246BDF5ABF}">
  <sheetPr>
    <pageSetUpPr fitToPage="1"/>
  </sheetPr>
  <dimension ref="A1:U33"/>
  <sheetViews>
    <sheetView zoomScale="85" zoomScaleNormal="85" zoomScaleSheetLayoutView="85" workbookViewId="0">
      <selection activeCell="B9" sqref="B9:D9"/>
    </sheetView>
  </sheetViews>
  <sheetFormatPr defaultColWidth="10.7109375" defaultRowHeight="15"/>
  <cols>
    <col min="1" max="1" width="32.28515625" style="44" customWidth="1"/>
    <col min="2" max="2" width="29.5703125" style="44" customWidth="1"/>
    <col min="3" max="3" width="23.28515625" style="44" bestFit="1" customWidth="1"/>
    <col min="4" max="4" width="23.28515625" style="44" customWidth="1"/>
    <col min="5" max="5" width="39" style="44" customWidth="1"/>
    <col min="6" max="6" width="18.42578125" style="44" customWidth="1"/>
    <col min="7" max="7" width="26" style="47" bestFit="1" customWidth="1"/>
    <col min="8" max="8" width="20.5703125" style="44" customWidth="1"/>
    <col min="9" max="9" width="11" style="44" bestFit="1" customWidth="1"/>
    <col min="10" max="10" width="18" style="44" bestFit="1" customWidth="1"/>
    <col min="11" max="11" width="26.140625" style="44" bestFit="1" customWidth="1"/>
    <col min="12" max="12" width="25.140625" style="45" bestFit="1" customWidth="1"/>
    <col min="13" max="13" width="10.7109375" style="65"/>
    <col min="14" max="15" width="10.7109375" style="45"/>
    <col min="16" max="17" width="18.7109375" style="45" customWidth="1"/>
    <col min="18" max="18" width="24.5703125" style="45" bestFit="1" customWidth="1"/>
    <col min="19" max="19" width="41.5703125" style="45" customWidth="1"/>
    <col min="20" max="20" width="38.85546875" style="45" bestFit="1" customWidth="1"/>
    <col min="21" max="16384" width="10.7109375" style="45"/>
  </cols>
  <sheetData>
    <row r="1" spans="1:21" ht="24" customHeight="1">
      <c r="A1" s="78" t="s">
        <v>19</v>
      </c>
      <c r="B1" s="136" t="s">
        <v>519</v>
      </c>
      <c r="C1" s="137"/>
      <c r="D1" s="137"/>
      <c r="E1" s="137"/>
      <c r="F1" s="137"/>
      <c r="G1" s="138"/>
      <c r="J1" s="89" t="s">
        <v>21</v>
      </c>
      <c r="K1" s="90" t="s">
        <v>22</v>
      </c>
      <c r="L1" s="90" t="s">
        <v>23</v>
      </c>
      <c r="M1" s="90" t="s">
        <v>24</v>
      </c>
      <c r="N1" s="90"/>
      <c r="O1" s="90"/>
      <c r="P1" s="90"/>
      <c r="Q1" s="90"/>
      <c r="R1" s="89"/>
      <c r="S1" s="89"/>
      <c r="T1" s="90"/>
      <c r="U1" s="77"/>
    </row>
    <row r="2" spans="1:21" ht="24" customHeight="1">
      <c r="A2" s="79" t="s">
        <v>25</v>
      </c>
      <c r="B2" s="139">
        <v>809011440</v>
      </c>
      <c r="C2" s="140"/>
      <c r="D2" s="140"/>
      <c r="E2" s="140"/>
      <c r="F2" s="140"/>
      <c r="G2" s="141"/>
      <c r="J2" s="89" t="s">
        <v>26</v>
      </c>
      <c r="K2" s="90" t="s">
        <v>21</v>
      </c>
      <c r="L2" s="90" t="s">
        <v>27</v>
      </c>
      <c r="M2" s="90">
        <v>1.4999999999999999E-2</v>
      </c>
      <c r="N2" s="90"/>
      <c r="O2" s="90"/>
      <c r="P2" s="89"/>
      <c r="Q2" s="89"/>
      <c r="R2" s="90"/>
      <c r="S2" s="90"/>
      <c r="T2" s="90"/>
      <c r="U2" s="77"/>
    </row>
    <row r="3" spans="1:21" ht="24" customHeight="1">
      <c r="A3" s="79" t="s">
        <v>28</v>
      </c>
      <c r="B3" s="139" t="s">
        <v>548</v>
      </c>
      <c r="C3" s="140"/>
      <c r="D3" s="140"/>
      <c r="E3" s="140"/>
      <c r="F3" s="140"/>
      <c r="G3" s="141"/>
      <c r="J3" s="89" t="s">
        <v>30</v>
      </c>
      <c r="K3" s="90" t="s">
        <v>21</v>
      </c>
      <c r="L3" s="90" t="s">
        <v>31</v>
      </c>
      <c r="M3" s="90">
        <v>2.5000000000000001E-2</v>
      </c>
      <c r="N3" s="90"/>
      <c r="O3" s="90"/>
      <c r="P3" s="89"/>
      <c r="Q3" s="89"/>
      <c r="R3" s="90"/>
      <c r="S3" s="90"/>
      <c r="T3" s="90"/>
      <c r="U3" s="77"/>
    </row>
    <row r="4" spans="1:21" ht="24" customHeight="1">
      <c r="A4" s="79" t="s">
        <v>32</v>
      </c>
      <c r="B4" s="142">
        <v>45384</v>
      </c>
      <c r="C4" s="140"/>
      <c r="D4" s="140"/>
      <c r="E4" s="140"/>
      <c r="F4" s="140"/>
      <c r="G4" s="141"/>
      <c r="J4" s="89"/>
      <c r="K4" s="90" t="s">
        <v>21</v>
      </c>
      <c r="L4" s="90" t="s">
        <v>33</v>
      </c>
      <c r="M4" s="90">
        <v>3.5000000000000003E-2</v>
      </c>
      <c r="N4" s="90"/>
      <c r="O4" s="90"/>
      <c r="P4" s="89"/>
      <c r="Q4" s="89"/>
      <c r="R4" s="90"/>
      <c r="S4" s="90"/>
      <c r="T4" s="90"/>
      <c r="U4" s="77"/>
    </row>
    <row r="5" spans="1:21" ht="36">
      <c r="A5" s="161" t="s">
        <v>34</v>
      </c>
      <c r="B5" s="164" t="s">
        <v>35</v>
      </c>
      <c r="C5" s="165"/>
      <c r="D5" s="166"/>
      <c r="E5" s="68" t="s">
        <v>36</v>
      </c>
      <c r="F5" s="69" t="s">
        <v>3</v>
      </c>
      <c r="G5" s="68" t="s">
        <v>37</v>
      </c>
      <c r="J5" s="89"/>
      <c r="K5" s="90" t="s">
        <v>26</v>
      </c>
      <c r="L5" s="90" t="s">
        <v>38</v>
      </c>
      <c r="M5" s="90">
        <v>0.04</v>
      </c>
      <c r="N5" s="90"/>
      <c r="O5" s="90"/>
      <c r="P5" s="89"/>
      <c r="Q5" s="89"/>
      <c r="R5" s="90"/>
      <c r="S5" s="90"/>
      <c r="T5" s="90"/>
      <c r="U5" s="77"/>
    </row>
    <row r="6" spans="1:21" ht="18">
      <c r="A6" s="162"/>
      <c r="B6" s="145" t="s">
        <v>39</v>
      </c>
      <c r="C6" s="146"/>
      <c r="D6" s="147"/>
      <c r="E6" s="70">
        <v>75395342.019999996</v>
      </c>
      <c r="F6" s="71">
        <v>0.19</v>
      </c>
      <c r="G6" s="72">
        <f>+E6</f>
        <v>75395342.019999996</v>
      </c>
      <c r="H6" s="46"/>
      <c r="J6" s="91"/>
      <c r="K6" s="90" t="s">
        <v>26</v>
      </c>
      <c r="L6" s="90" t="s">
        <v>40</v>
      </c>
      <c r="M6" s="90">
        <v>0.06</v>
      </c>
      <c r="N6" s="90"/>
      <c r="O6" s="90"/>
      <c r="P6" s="89"/>
      <c r="Q6" s="89"/>
      <c r="R6" s="90"/>
      <c r="S6" s="90"/>
      <c r="T6" s="90"/>
      <c r="U6" s="77"/>
    </row>
    <row r="7" spans="1:21" ht="18">
      <c r="A7" s="162"/>
      <c r="B7" s="145" t="s">
        <v>41</v>
      </c>
      <c r="C7" s="146"/>
      <c r="D7" s="147"/>
      <c r="E7" s="70">
        <v>0</v>
      </c>
      <c r="F7" s="71">
        <v>0.19</v>
      </c>
      <c r="G7" s="72">
        <f>+E7</f>
        <v>0</v>
      </c>
      <c r="H7" s="46"/>
      <c r="J7" s="91"/>
      <c r="K7" s="90" t="s">
        <v>26</v>
      </c>
      <c r="L7" s="90" t="s">
        <v>42</v>
      </c>
      <c r="M7" s="90">
        <v>0.01</v>
      </c>
      <c r="N7" s="90"/>
      <c r="O7" s="90"/>
      <c r="P7" s="91"/>
      <c r="Q7" s="91"/>
      <c r="R7" s="90"/>
      <c r="S7" s="90"/>
      <c r="T7" s="90"/>
      <c r="U7" s="77"/>
    </row>
    <row r="8" spans="1:21" ht="18">
      <c r="A8" s="162"/>
      <c r="B8" s="145" t="s">
        <v>43</v>
      </c>
      <c r="C8" s="146"/>
      <c r="D8" s="147"/>
      <c r="E8" s="70"/>
      <c r="F8" s="71">
        <v>0</v>
      </c>
      <c r="G8" s="72">
        <f>+E8</f>
        <v>0</v>
      </c>
      <c r="H8" s="46"/>
      <c r="J8" s="91"/>
      <c r="K8" s="90" t="s">
        <v>26</v>
      </c>
      <c r="L8" s="90" t="s">
        <v>44</v>
      </c>
      <c r="M8" s="90">
        <v>0.02</v>
      </c>
      <c r="N8" s="90"/>
      <c r="O8" s="90"/>
      <c r="P8" s="91"/>
      <c r="Q8" s="91"/>
      <c r="R8" s="90"/>
      <c r="S8" s="90"/>
      <c r="T8" s="90"/>
      <c r="U8" s="77"/>
    </row>
    <row r="9" spans="1:21" ht="18">
      <c r="A9" s="162"/>
      <c r="B9" s="145" t="s">
        <v>45</v>
      </c>
      <c r="C9" s="146"/>
      <c r="D9" s="147"/>
      <c r="E9" s="70"/>
      <c r="F9" s="71">
        <v>0</v>
      </c>
      <c r="G9" s="72">
        <f>+E9</f>
        <v>0</v>
      </c>
      <c r="H9" s="46"/>
      <c r="J9" s="91"/>
      <c r="K9" s="90" t="s">
        <v>26</v>
      </c>
      <c r="L9" s="90" t="s">
        <v>46</v>
      </c>
      <c r="M9" s="90">
        <v>0.02</v>
      </c>
      <c r="N9" s="90"/>
      <c r="O9" s="90"/>
      <c r="P9" s="91"/>
      <c r="Q9" s="91"/>
      <c r="R9" s="90"/>
      <c r="S9" s="90"/>
      <c r="T9" s="90"/>
      <c r="U9" s="77"/>
    </row>
    <row r="10" spans="1:21" ht="18">
      <c r="A10" s="162"/>
      <c r="B10" s="156" t="s">
        <v>47</v>
      </c>
      <c r="C10" s="156"/>
      <c r="D10" s="156"/>
      <c r="E10" s="156"/>
      <c r="F10" s="156"/>
      <c r="G10" s="73">
        <f>SUM(G6:G9)</f>
        <v>75395342.019999996</v>
      </c>
      <c r="H10" s="46"/>
      <c r="J10" s="91"/>
      <c r="K10" s="90" t="s">
        <v>26</v>
      </c>
      <c r="L10" s="90" t="s">
        <v>48</v>
      </c>
      <c r="M10" s="90">
        <v>3.5000000000000003E-2</v>
      </c>
      <c r="N10" s="90"/>
      <c r="O10" s="90"/>
      <c r="P10" s="91"/>
      <c r="Q10" s="91"/>
      <c r="R10" s="90"/>
      <c r="S10" s="90"/>
      <c r="T10" s="90"/>
      <c r="U10" s="77"/>
    </row>
    <row r="11" spans="1:21" ht="18">
      <c r="A11" s="162"/>
      <c r="B11" s="145" t="s">
        <v>49</v>
      </c>
      <c r="C11" s="146"/>
      <c r="D11" s="147"/>
      <c r="E11" s="74">
        <f>+E6</f>
        <v>75395342.019999996</v>
      </c>
      <c r="F11" s="75">
        <f>+F6</f>
        <v>0.19</v>
      </c>
      <c r="G11" s="76">
        <f>+E11*F11</f>
        <v>14325114.9838</v>
      </c>
      <c r="H11" s="46"/>
      <c r="J11" s="91"/>
      <c r="K11" s="90" t="s">
        <v>30</v>
      </c>
      <c r="L11" s="90" t="s">
        <v>50</v>
      </c>
      <c r="M11" s="90">
        <v>0.04</v>
      </c>
      <c r="N11" s="90"/>
      <c r="O11" s="90"/>
      <c r="P11" s="91"/>
      <c r="Q11" s="91"/>
      <c r="R11" s="90"/>
      <c r="S11" s="90"/>
      <c r="T11" s="90"/>
      <c r="U11" s="77"/>
    </row>
    <row r="12" spans="1:21" ht="18">
      <c r="A12" s="162"/>
      <c r="B12" s="145" t="s">
        <v>51</v>
      </c>
      <c r="C12" s="146"/>
      <c r="D12" s="147"/>
      <c r="E12" s="74">
        <f t="shared" ref="E12:F14" si="0">+E7</f>
        <v>0</v>
      </c>
      <c r="F12" s="75">
        <f t="shared" si="0"/>
        <v>0.19</v>
      </c>
      <c r="G12" s="76">
        <f>+E12*F12</f>
        <v>0</v>
      </c>
      <c r="H12" s="46"/>
      <c r="J12" s="91"/>
      <c r="K12" s="90" t="s">
        <v>30</v>
      </c>
      <c r="L12" s="90" t="s">
        <v>52</v>
      </c>
      <c r="M12" s="90">
        <v>3.5000000000000003E-2</v>
      </c>
      <c r="N12" s="90"/>
      <c r="O12" s="90"/>
      <c r="P12" s="91"/>
      <c r="Q12" s="91"/>
      <c r="R12" s="90"/>
      <c r="S12" s="90"/>
      <c r="T12" s="90"/>
      <c r="U12" s="77"/>
    </row>
    <row r="13" spans="1:21" ht="18">
      <c r="A13" s="162"/>
      <c r="B13" s="145" t="s">
        <v>53</v>
      </c>
      <c r="C13" s="146"/>
      <c r="D13" s="147"/>
      <c r="E13" s="74">
        <f t="shared" si="0"/>
        <v>0</v>
      </c>
      <c r="F13" s="75">
        <f t="shared" si="0"/>
        <v>0</v>
      </c>
      <c r="G13" s="76">
        <f>+E13*F13</f>
        <v>0</v>
      </c>
      <c r="H13" s="46"/>
      <c r="J13" s="91"/>
      <c r="K13" s="91"/>
      <c r="L13" s="90" t="s">
        <v>54</v>
      </c>
      <c r="M13" s="92">
        <v>0</v>
      </c>
      <c r="N13" s="90"/>
      <c r="O13" s="90"/>
      <c r="P13" s="91"/>
      <c r="Q13" s="91"/>
      <c r="R13" s="90"/>
      <c r="S13" s="90"/>
      <c r="T13" s="90"/>
    </row>
    <row r="14" spans="1:21" ht="18">
      <c r="A14" s="162"/>
      <c r="B14" s="145" t="s">
        <v>55</v>
      </c>
      <c r="C14" s="146"/>
      <c r="D14" s="147"/>
      <c r="E14" s="74">
        <f t="shared" si="0"/>
        <v>0</v>
      </c>
      <c r="F14" s="75">
        <f t="shared" si="0"/>
        <v>0</v>
      </c>
      <c r="G14" s="76">
        <f>+E14*F14</f>
        <v>0</v>
      </c>
      <c r="H14" s="46"/>
      <c r="J14" s="91"/>
      <c r="K14" s="89" t="s">
        <v>21</v>
      </c>
      <c r="L14" s="90"/>
      <c r="M14" s="92"/>
      <c r="N14" s="90"/>
      <c r="O14" s="90"/>
      <c r="P14" s="90"/>
      <c r="Q14" s="90"/>
      <c r="R14" s="90"/>
      <c r="S14" s="90"/>
      <c r="T14" s="90"/>
    </row>
    <row r="15" spans="1:21" ht="18">
      <c r="A15" s="162"/>
      <c r="B15" s="156" t="s">
        <v>56</v>
      </c>
      <c r="C15" s="156"/>
      <c r="D15" s="156"/>
      <c r="E15" s="156"/>
      <c r="F15" s="156"/>
      <c r="G15" s="73">
        <f>SUM(G11:G14)</f>
        <v>14325114.9838</v>
      </c>
      <c r="H15" s="46"/>
      <c r="J15" s="91"/>
      <c r="K15" s="89" t="s">
        <v>26</v>
      </c>
      <c r="L15" s="90"/>
      <c r="M15" s="92"/>
      <c r="N15" s="90"/>
      <c r="O15" s="90"/>
      <c r="P15" s="90"/>
      <c r="Q15" s="90"/>
      <c r="R15" s="90"/>
      <c r="S15" s="90"/>
      <c r="T15" s="90"/>
    </row>
    <row r="16" spans="1:21" ht="18">
      <c r="A16" s="163"/>
      <c r="B16" s="156" t="s">
        <v>57</v>
      </c>
      <c r="C16" s="156"/>
      <c r="D16" s="156"/>
      <c r="E16" s="156"/>
      <c r="F16" s="156"/>
      <c r="G16" s="73">
        <f>+G10+G15</f>
        <v>89720457.00379999</v>
      </c>
      <c r="H16" s="46"/>
      <c r="J16" s="91"/>
      <c r="K16" s="89" t="s">
        <v>30</v>
      </c>
      <c r="L16" s="90"/>
      <c r="M16" s="92"/>
      <c r="N16" s="90"/>
      <c r="O16" s="90"/>
      <c r="P16" s="90"/>
      <c r="Q16" s="90"/>
      <c r="R16" s="90"/>
      <c r="S16" s="90"/>
      <c r="T16" s="90"/>
    </row>
    <row r="17" spans="1:20" ht="36">
      <c r="A17" s="167" t="s">
        <v>58</v>
      </c>
      <c r="B17" s="80" t="s">
        <v>59</v>
      </c>
      <c r="C17" s="81" t="s">
        <v>60</v>
      </c>
      <c r="D17" s="81" t="s">
        <v>61</v>
      </c>
      <c r="E17" s="81" t="s">
        <v>23</v>
      </c>
      <c r="F17" s="80" t="s">
        <v>3</v>
      </c>
      <c r="G17" s="81" t="s">
        <v>62</v>
      </c>
      <c r="H17" s="46"/>
      <c r="J17" s="91">
        <v>0</v>
      </c>
      <c r="K17" s="91"/>
      <c r="L17" s="90"/>
      <c r="M17" s="92"/>
      <c r="N17" s="90"/>
      <c r="O17" s="90"/>
      <c r="P17" s="90"/>
      <c r="Q17" s="90"/>
      <c r="R17" s="90"/>
      <c r="S17" s="90"/>
      <c r="T17" s="90"/>
    </row>
    <row r="18" spans="1:20" ht="36">
      <c r="A18" s="168"/>
      <c r="B18" s="82" t="s">
        <v>63</v>
      </c>
      <c r="C18" s="83">
        <f>+G10</f>
        <v>75395342.019999996</v>
      </c>
      <c r="D18" s="87" t="s">
        <v>64</v>
      </c>
      <c r="E18" s="88" t="s">
        <v>52</v>
      </c>
      <c r="F18" s="85">
        <f>+VLOOKUP(E18,L$2:$M$13,2,0)</f>
        <v>3.5000000000000003E-2</v>
      </c>
      <c r="G18" s="86">
        <f>+C18*F18</f>
        <v>2638836.9706999999</v>
      </c>
      <c r="H18" s="46"/>
      <c r="J18" s="91"/>
      <c r="K18" s="89"/>
      <c r="L18" s="90"/>
      <c r="M18" s="92"/>
      <c r="N18" s="90"/>
      <c r="O18" s="90"/>
      <c r="P18" s="90"/>
      <c r="Q18" s="90"/>
      <c r="R18" s="90"/>
      <c r="S18" s="90"/>
      <c r="T18" s="90"/>
    </row>
    <row r="19" spans="1:20" ht="43.5" customHeight="1">
      <c r="A19" s="168"/>
      <c r="B19" s="82" t="s">
        <v>65</v>
      </c>
      <c r="C19" s="83">
        <f>+G15</f>
        <v>14325114.9838</v>
      </c>
      <c r="D19" s="148" t="s">
        <v>66</v>
      </c>
      <c r="E19" s="148"/>
      <c r="F19" s="66">
        <v>0.15</v>
      </c>
      <c r="G19" s="84">
        <f>+C19*F19</f>
        <v>2148767.2475699997</v>
      </c>
      <c r="H19" s="46"/>
      <c r="J19" s="46"/>
    </row>
    <row r="20" spans="1:20" ht="42.75">
      <c r="A20" s="168"/>
      <c r="B20" s="93" t="s">
        <v>59</v>
      </c>
      <c r="C20" s="94" t="s">
        <v>67</v>
      </c>
      <c r="D20" s="149" t="s">
        <v>68</v>
      </c>
      <c r="E20" s="150"/>
      <c r="F20" s="93" t="s">
        <v>3</v>
      </c>
      <c r="G20" s="94" t="s">
        <v>62</v>
      </c>
      <c r="H20" s="67" t="s">
        <v>69</v>
      </c>
      <c r="I20" s="51">
        <f>+VLOOKUP(D21,'Tarifas validar '!A$5:G425,7,0)</f>
        <v>1.06</v>
      </c>
      <c r="J20" s="52" t="s">
        <v>70</v>
      </c>
      <c r="K20" s="51">
        <f>+VLOOKUP(D21,'Tarifas validar '!A$5:Z425,8,0)</f>
        <v>10.6</v>
      </c>
    </row>
    <row r="21" spans="1:20" ht="20.25" customHeight="1">
      <c r="A21" s="168"/>
      <c r="B21" s="157" t="s">
        <v>71</v>
      </c>
      <c r="C21" s="159">
        <f>+G10</f>
        <v>75395342.019999996</v>
      </c>
      <c r="D21" s="151">
        <v>6820</v>
      </c>
      <c r="E21" s="152"/>
      <c r="F21" s="55">
        <f>+VLOOKUP(D21,'Tarifas validar '!A$5:C425,3,0)</f>
        <v>10</v>
      </c>
      <c r="G21" s="143">
        <f>+(C21*F21)/1000</f>
        <v>753953.42019999993</v>
      </c>
      <c r="H21" s="135">
        <f>+I20*C21%</f>
        <v>799190.62541199999</v>
      </c>
      <c r="I21" s="135"/>
      <c r="J21" s="135">
        <f>+(K20*C21)/1000</f>
        <v>799190.62541199999</v>
      </c>
      <c r="K21" s="135"/>
    </row>
    <row r="22" spans="1:20" ht="63.75" customHeight="1">
      <c r="A22" s="168"/>
      <c r="B22" s="158"/>
      <c r="C22" s="160"/>
      <c r="D22" s="133" t="str">
        <f>+VLOOKUP(D21,'Tarifas validar '!A$5:C425,2,0)</f>
        <v>Actividades inmobiliarias realizadas a cambio de una retribución o por contrata</v>
      </c>
      <c r="E22" s="134"/>
      <c r="F22" s="56" t="s">
        <v>72</v>
      </c>
      <c r="G22" s="144"/>
      <c r="H22" s="135"/>
      <c r="I22" s="135"/>
      <c r="J22" s="135"/>
      <c r="K22" s="135"/>
    </row>
    <row r="23" spans="1:20" ht="29.25" customHeight="1">
      <c r="A23" s="169"/>
      <c r="B23" s="53" t="s">
        <v>16</v>
      </c>
      <c r="C23" s="54">
        <f>+G21</f>
        <v>753953.42019999993</v>
      </c>
      <c r="D23" s="54"/>
      <c r="E23" s="50"/>
      <c r="F23" s="57">
        <v>0.06</v>
      </c>
      <c r="G23" s="58">
        <f>+C23*F23</f>
        <v>45237.205211999993</v>
      </c>
      <c r="H23" s="135"/>
      <c r="I23" s="135"/>
      <c r="J23" s="135"/>
      <c r="K23" s="135"/>
    </row>
    <row r="24" spans="1:20" ht="38.25" customHeight="1" thickBot="1">
      <c r="A24" s="59"/>
      <c r="B24" s="170" t="s">
        <v>73</v>
      </c>
      <c r="C24" s="170"/>
      <c r="D24" s="170"/>
      <c r="E24" s="170"/>
      <c r="F24" s="170"/>
      <c r="G24" s="60">
        <f>+G18+G19+G21+G23</f>
        <v>5586794.8436819995</v>
      </c>
      <c r="H24" s="46"/>
      <c r="J24" s="46"/>
    </row>
    <row r="25" spans="1:20" ht="20.25">
      <c r="A25" s="61"/>
      <c r="B25" s="61"/>
      <c r="C25" s="61"/>
      <c r="D25" s="61"/>
      <c r="E25" s="61"/>
      <c r="F25" s="61"/>
      <c r="G25" s="62"/>
      <c r="H25" s="46"/>
      <c r="J25" s="46"/>
    </row>
    <row r="26" spans="1:20" ht="28.5" customHeight="1" thickBot="1">
      <c r="A26" s="130" t="s">
        <v>74</v>
      </c>
      <c r="B26" s="131"/>
      <c r="C26" s="131"/>
      <c r="D26" s="131"/>
      <c r="E26" s="131"/>
      <c r="F26" s="132"/>
      <c r="G26" s="64">
        <v>0</v>
      </c>
      <c r="H26" s="46"/>
      <c r="J26" s="46"/>
    </row>
    <row r="27" spans="1:20" ht="20.25">
      <c r="A27" s="61"/>
      <c r="B27" s="61"/>
      <c r="C27" s="61"/>
      <c r="D27" s="61"/>
      <c r="E27" s="61"/>
      <c r="F27" s="61"/>
      <c r="G27" s="62"/>
      <c r="H27" s="46"/>
      <c r="J27" s="46"/>
    </row>
    <row r="28" spans="1:20" ht="53.25" customHeight="1" thickBot="1">
      <c r="A28" s="179" t="s">
        <v>75</v>
      </c>
      <c r="B28" s="180"/>
      <c r="C28" s="180"/>
      <c r="D28" s="180"/>
      <c r="E28" s="180"/>
      <c r="F28" s="181"/>
      <c r="G28" s="63">
        <f>+G16-G24-G26</f>
        <v>84133662.160117984</v>
      </c>
      <c r="H28" s="46"/>
      <c r="J28" s="46"/>
    </row>
    <row r="29" spans="1:20">
      <c r="H29" s="46"/>
      <c r="J29" s="46"/>
    </row>
    <row r="30" spans="1:20">
      <c r="H30" s="46"/>
      <c r="J30" s="46"/>
      <c r="K30" s="46"/>
    </row>
    <row r="31" spans="1:20">
      <c r="H31" s="48"/>
      <c r="J31" s="46"/>
    </row>
    <row r="32" spans="1:20">
      <c r="H32" s="46"/>
      <c r="J32" s="46"/>
      <c r="K32" s="46"/>
    </row>
    <row r="33" spans="8:11">
      <c r="H33" s="49"/>
      <c r="J33" s="49"/>
      <c r="K33" s="49"/>
    </row>
  </sheetData>
  <mergeCells count="30">
    <mergeCell ref="B13:D13"/>
    <mergeCell ref="B14:D14"/>
    <mergeCell ref="B1:G1"/>
    <mergeCell ref="B2:G2"/>
    <mergeCell ref="B3:G3"/>
    <mergeCell ref="B4:G4"/>
    <mergeCell ref="B5:D5"/>
    <mergeCell ref="B16:F16"/>
    <mergeCell ref="A17:A23"/>
    <mergeCell ref="D19:E19"/>
    <mergeCell ref="D20:E20"/>
    <mergeCell ref="B21:B22"/>
    <mergeCell ref="C21:C22"/>
    <mergeCell ref="D21:E21"/>
    <mergeCell ref="A5:A16"/>
    <mergeCell ref="B15:F15"/>
    <mergeCell ref="B6:D6"/>
    <mergeCell ref="B7:D7"/>
    <mergeCell ref="B8:D8"/>
    <mergeCell ref="B9:D9"/>
    <mergeCell ref="B10:F10"/>
    <mergeCell ref="B11:D11"/>
    <mergeCell ref="B12:D12"/>
    <mergeCell ref="A28:F28"/>
    <mergeCell ref="G21:G22"/>
    <mergeCell ref="H21:I23"/>
    <mergeCell ref="J21:K23"/>
    <mergeCell ref="D22:E22"/>
    <mergeCell ref="B24:F24"/>
    <mergeCell ref="A26:F26"/>
  </mergeCells>
  <dataValidations count="3">
    <dataValidation type="list" allowBlank="1" showInputMessage="1" showErrorMessage="1" sqref="E18" xr:uid="{99F722AC-3A97-4BCE-8B03-6E9DD3A9DCAC}">
      <formula1>INDIRECT($D$18)</formula1>
    </dataValidation>
    <dataValidation type="list" allowBlank="1" showInputMessage="1" showErrorMessage="1" sqref="F6:F9" xr:uid="{0F34D1F9-C2A0-42BC-A56B-C47466E216BC}">
      <formula1>"0%,5%,19%"</formula1>
    </dataValidation>
    <dataValidation type="list" allowBlank="1" showInputMessage="1" showErrorMessage="1" sqref="F19" xr:uid="{BF14B6C0-FC99-445D-B945-5809E6B6D53B}">
      <formula1>"15%,0%"</formula1>
    </dataValidation>
  </dataValidations>
  <pageMargins left="0.70866141732283472" right="0.70866141732283472" top="0.74803149606299213" bottom="0.74803149606299213" header="0.31496062992125984" footer="0.31496062992125984"/>
  <pageSetup scale="45" orientation="landscape" r:id="rId1"/>
  <tableParts count="2">
    <tablePart r:id="rId2"/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266B8B2-783A-4426-8A87-D13CA719D121}">
          <x14:formula1>
            <xm:f>Hoja3!$B$3:$B$6</xm:f>
          </x14:formula1>
          <xm:sqref>D18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5FD51E-8E84-42A4-B131-BD902CDD174E}">
  <sheetPr>
    <pageSetUpPr fitToPage="1"/>
  </sheetPr>
  <dimension ref="A1:U33"/>
  <sheetViews>
    <sheetView zoomScale="70" zoomScaleNormal="70" zoomScaleSheetLayoutView="70" workbookViewId="0">
      <selection activeCell="B8" sqref="B8:C8"/>
    </sheetView>
  </sheetViews>
  <sheetFormatPr defaultColWidth="10.7109375" defaultRowHeight="15"/>
  <cols>
    <col min="1" max="1" width="32.28515625" style="44" customWidth="1"/>
    <col min="2" max="2" width="29.5703125" style="44" customWidth="1"/>
    <col min="3" max="3" width="23.28515625" style="44" bestFit="1" customWidth="1"/>
    <col min="4" max="4" width="23.28515625" style="44" customWidth="1"/>
    <col min="5" max="5" width="39" style="44" customWidth="1"/>
    <col min="6" max="6" width="18.42578125" style="44" customWidth="1"/>
    <col min="7" max="7" width="26" style="47" bestFit="1" customWidth="1"/>
    <col min="8" max="8" width="20.5703125" style="44" customWidth="1"/>
    <col min="9" max="9" width="11" style="44" bestFit="1" customWidth="1"/>
    <col min="10" max="10" width="18" style="44" bestFit="1" customWidth="1"/>
    <col min="11" max="11" width="26.140625" style="44" bestFit="1" customWidth="1"/>
    <col min="12" max="12" width="25.140625" style="45" bestFit="1" customWidth="1"/>
    <col min="13" max="13" width="10.7109375" style="65"/>
    <col min="14" max="15" width="10.7109375" style="45"/>
    <col min="16" max="17" width="18.7109375" style="45" customWidth="1"/>
    <col min="18" max="18" width="24.5703125" style="45" bestFit="1" customWidth="1"/>
    <col min="19" max="19" width="41.5703125" style="45" customWidth="1"/>
    <col min="20" max="20" width="38.85546875" style="45" bestFit="1" customWidth="1"/>
    <col min="21" max="16384" width="10.7109375" style="45"/>
  </cols>
  <sheetData>
    <row r="1" spans="1:21" ht="24" customHeight="1">
      <c r="A1" s="78" t="s">
        <v>19</v>
      </c>
      <c r="B1" s="136" t="s">
        <v>20</v>
      </c>
      <c r="C1" s="137"/>
      <c r="D1" s="137"/>
      <c r="E1" s="137"/>
      <c r="F1" s="137"/>
      <c r="G1" s="138"/>
      <c r="J1" s="89" t="s">
        <v>21</v>
      </c>
      <c r="K1" s="90" t="s">
        <v>22</v>
      </c>
      <c r="L1" s="90" t="s">
        <v>23</v>
      </c>
      <c r="M1" s="90" t="s">
        <v>24</v>
      </c>
      <c r="N1" s="90"/>
      <c r="O1" s="90"/>
      <c r="P1" s="90"/>
      <c r="Q1" s="90"/>
      <c r="R1" s="89"/>
      <c r="S1" s="89"/>
      <c r="T1" s="90"/>
      <c r="U1" s="77"/>
    </row>
    <row r="2" spans="1:21" ht="24" customHeight="1">
      <c r="A2" s="79" t="s">
        <v>25</v>
      </c>
      <c r="B2" s="139">
        <v>901677831</v>
      </c>
      <c r="C2" s="140"/>
      <c r="D2" s="140"/>
      <c r="E2" s="140"/>
      <c r="F2" s="140"/>
      <c r="G2" s="141"/>
      <c r="J2" s="89" t="s">
        <v>26</v>
      </c>
      <c r="K2" s="90" t="s">
        <v>21</v>
      </c>
      <c r="L2" s="90" t="s">
        <v>27</v>
      </c>
      <c r="M2" s="90">
        <v>1.4999999999999999E-2</v>
      </c>
      <c r="N2" s="90"/>
      <c r="O2" s="90"/>
      <c r="P2" s="89"/>
      <c r="Q2" s="89"/>
      <c r="R2" s="90"/>
      <c r="S2" s="90"/>
      <c r="T2" s="90"/>
      <c r="U2" s="77"/>
    </row>
    <row r="3" spans="1:21" ht="24" customHeight="1">
      <c r="A3" s="79" t="s">
        <v>28</v>
      </c>
      <c r="B3" s="139" t="s">
        <v>29</v>
      </c>
      <c r="C3" s="140"/>
      <c r="D3" s="140"/>
      <c r="E3" s="140"/>
      <c r="F3" s="140"/>
      <c r="G3" s="141"/>
      <c r="J3" s="89" t="s">
        <v>30</v>
      </c>
      <c r="K3" s="90" t="s">
        <v>21</v>
      </c>
      <c r="L3" s="90" t="s">
        <v>31</v>
      </c>
      <c r="M3" s="90">
        <v>2.5000000000000001E-2</v>
      </c>
      <c r="N3" s="90"/>
      <c r="O3" s="90"/>
      <c r="P3" s="89"/>
      <c r="Q3" s="89"/>
      <c r="R3" s="90"/>
      <c r="S3" s="90"/>
      <c r="T3" s="90"/>
      <c r="U3" s="77"/>
    </row>
    <row r="4" spans="1:21" ht="24" customHeight="1">
      <c r="A4" s="79" t="s">
        <v>32</v>
      </c>
      <c r="B4" s="142">
        <v>45322</v>
      </c>
      <c r="C4" s="140"/>
      <c r="D4" s="140"/>
      <c r="E4" s="140"/>
      <c r="F4" s="140"/>
      <c r="G4" s="141"/>
      <c r="J4" s="89"/>
      <c r="K4" s="90" t="s">
        <v>21</v>
      </c>
      <c r="L4" s="90" t="s">
        <v>33</v>
      </c>
      <c r="M4" s="90">
        <v>3.5000000000000003E-2</v>
      </c>
      <c r="N4" s="90"/>
      <c r="O4" s="90"/>
      <c r="P4" s="89"/>
      <c r="Q4" s="89"/>
      <c r="R4" s="90"/>
      <c r="S4" s="90"/>
      <c r="T4" s="90"/>
      <c r="U4" s="77"/>
    </row>
    <row r="5" spans="1:21" ht="36">
      <c r="A5" s="161" t="s">
        <v>34</v>
      </c>
      <c r="B5" s="164" t="s">
        <v>35</v>
      </c>
      <c r="C5" s="165"/>
      <c r="D5" s="95" t="s">
        <v>505</v>
      </c>
      <c r="E5" s="68" t="s">
        <v>36</v>
      </c>
      <c r="F5" s="69" t="s">
        <v>3</v>
      </c>
      <c r="G5" s="68" t="s">
        <v>37</v>
      </c>
      <c r="J5" s="89"/>
      <c r="K5" s="90" t="s">
        <v>26</v>
      </c>
      <c r="L5" s="90" t="s">
        <v>38</v>
      </c>
      <c r="M5" s="90">
        <v>0.04</v>
      </c>
      <c r="N5" s="90"/>
      <c r="O5" s="90"/>
      <c r="P5" s="89"/>
      <c r="Q5" s="89"/>
      <c r="R5" s="90"/>
      <c r="S5" s="90"/>
      <c r="T5" s="90"/>
      <c r="U5" s="77"/>
    </row>
    <row r="6" spans="1:21" ht="18" customHeight="1">
      <c r="A6" s="162"/>
      <c r="B6" s="145" t="s">
        <v>506</v>
      </c>
      <c r="C6" s="146"/>
      <c r="D6" s="147"/>
      <c r="E6" s="70">
        <v>150015176.19999999</v>
      </c>
      <c r="F6" s="71">
        <v>0</v>
      </c>
      <c r="G6" s="72">
        <f>+E6</f>
        <v>150015176.19999999</v>
      </c>
      <c r="H6" s="46"/>
      <c r="J6" s="91"/>
      <c r="K6" s="90" t="s">
        <v>26</v>
      </c>
      <c r="L6" s="90" t="s">
        <v>40</v>
      </c>
      <c r="M6" s="90">
        <v>0.06</v>
      </c>
      <c r="N6" s="90"/>
      <c r="O6" s="90"/>
      <c r="P6" s="89"/>
      <c r="Q6" s="89"/>
      <c r="R6" s="90"/>
      <c r="S6" s="90"/>
      <c r="T6" s="90"/>
      <c r="U6" s="77"/>
    </row>
    <row r="7" spans="1:21" ht="18">
      <c r="A7" s="162"/>
      <c r="B7" s="177" t="s">
        <v>507</v>
      </c>
      <c r="C7" s="178"/>
      <c r="D7" s="97">
        <v>0.1</v>
      </c>
      <c r="E7" s="98">
        <f>+E6*D7</f>
        <v>15001517.619999999</v>
      </c>
      <c r="F7" s="71">
        <v>0</v>
      </c>
      <c r="G7" s="72">
        <f>+E7</f>
        <v>15001517.619999999</v>
      </c>
      <c r="H7" s="46"/>
      <c r="J7" s="91"/>
      <c r="K7" s="90" t="s">
        <v>26</v>
      </c>
      <c r="L7" s="90" t="s">
        <v>42</v>
      </c>
      <c r="M7" s="90">
        <v>0.01</v>
      </c>
      <c r="N7" s="90"/>
      <c r="O7" s="90"/>
      <c r="P7" s="91"/>
      <c r="Q7" s="91"/>
      <c r="R7" s="90"/>
      <c r="S7" s="90"/>
      <c r="T7" s="90"/>
      <c r="U7" s="77"/>
    </row>
    <row r="8" spans="1:21" ht="18">
      <c r="A8" s="162"/>
      <c r="B8" s="177" t="s">
        <v>508</v>
      </c>
      <c r="C8" s="178"/>
      <c r="D8" s="97">
        <v>0</v>
      </c>
      <c r="E8" s="98">
        <f>+E6*D8</f>
        <v>0</v>
      </c>
      <c r="F8" s="71">
        <v>0</v>
      </c>
      <c r="G8" s="72">
        <f>+E8</f>
        <v>0</v>
      </c>
      <c r="H8" s="46"/>
      <c r="J8" s="91"/>
      <c r="K8" s="90" t="s">
        <v>26</v>
      </c>
      <c r="L8" s="90" t="s">
        <v>44</v>
      </c>
      <c r="M8" s="90">
        <v>0.02</v>
      </c>
      <c r="N8" s="90"/>
      <c r="O8" s="90"/>
      <c r="P8" s="91"/>
      <c r="Q8" s="91"/>
      <c r="R8" s="90"/>
      <c r="S8" s="90"/>
      <c r="T8" s="90"/>
      <c r="U8" s="77"/>
    </row>
    <row r="9" spans="1:21" ht="18">
      <c r="A9" s="162"/>
      <c r="B9" s="177" t="s">
        <v>509</v>
      </c>
      <c r="C9" s="178"/>
      <c r="D9" s="97">
        <v>0</v>
      </c>
      <c r="E9" s="98">
        <f>+E6*D9</f>
        <v>0</v>
      </c>
      <c r="F9" s="71">
        <v>0.19</v>
      </c>
      <c r="G9" s="72">
        <f>+E9</f>
        <v>0</v>
      </c>
      <c r="H9" s="46"/>
      <c r="J9" s="91"/>
      <c r="K9" s="90" t="s">
        <v>26</v>
      </c>
      <c r="L9" s="90" t="s">
        <v>46</v>
      </c>
      <c r="M9" s="90">
        <v>0.02</v>
      </c>
      <c r="N9" s="90"/>
      <c r="O9" s="90"/>
      <c r="P9" s="91"/>
      <c r="Q9" s="91"/>
      <c r="R9" s="90"/>
      <c r="S9" s="90"/>
      <c r="T9" s="90"/>
      <c r="U9" s="77"/>
    </row>
    <row r="10" spans="1:21" ht="18">
      <c r="A10" s="162"/>
      <c r="B10" s="156" t="s">
        <v>47</v>
      </c>
      <c r="C10" s="156"/>
      <c r="D10" s="156"/>
      <c r="E10" s="156"/>
      <c r="F10" s="156"/>
      <c r="G10" s="73">
        <f>SUM(G6:G9)</f>
        <v>165016693.81999999</v>
      </c>
      <c r="H10" s="46"/>
      <c r="J10" s="91"/>
      <c r="K10" s="90" t="s">
        <v>26</v>
      </c>
      <c r="L10" s="90" t="s">
        <v>48</v>
      </c>
      <c r="M10" s="90">
        <v>3.5000000000000003E-2</v>
      </c>
      <c r="N10" s="90"/>
      <c r="O10" s="90"/>
      <c r="P10" s="91"/>
      <c r="Q10" s="91"/>
      <c r="R10" s="90"/>
      <c r="S10" s="90"/>
      <c r="T10" s="90"/>
      <c r="U10" s="77"/>
    </row>
    <row r="11" spans="1:21" ht="18">
      <c r="A11" s="162"/>
      <c r="B11" s="145" t="s">
        <v>510</v>
      </c>
      <c r="C11" s="146"/>
      <c r="D11" s="147"/>
      <c r="E11" s="74">
        <f>+E7</f>
        <v>15001517.619999999</v>
      </c>
      <c r="F11" s="75">
        <f>+F9</f>
        <v>0.19</v>
      </c>
      <c r="G11" s="76">
        <f>+E11*F11</f>
        <v>2850288.3478000001</v>
      </c>
      <c r="H11" s="46"/>
      <c r="J11" s="91"/>
      <c r="K11" s="90" t="s">
        <v>30</v>
      </c>
      <c r="L11" s="90" t="s">
        <v>50</v>
      </c>
      <c r="M11" s="90">
        <v>0.04</v>
      </c>
      <c r="N11" s="90"/>
      <c r="O11" s="90"/>
      <c r="P11" s="91"/>
      <c r="Q11" s="91"/>
      <c r="R11" s="90"/>
      <c r="S11" s="90"/>
      <c r="T11" s="90"/>
      <c r="U11" s="77"/>
    </row>
    <row r="12" spans="1:21" ht="18">
      <c r="A12" s="162"/>
      <c r="B12" s="145"/>
      <c r="C12" s="146"/>
      <c r="D12" s="147"/>
      <c r="E12" s="74"/>
      <c r="F12" s="75"/>
      <c r="G12" s="76">
        <f>+E12*F12</f>
        <v>0</v>
      </c>
      <c r="H12" s="46"/>
      <c r="J12" s="91"/>
      <c r="K12" s="90" t="s">
        <v>30</v>
      </c>
      <c r="L12" s="90" t="s">
        <v>52</v>
      </c>
      <c r="M12" s="90">
        <v>3.5000000000000003E-2</v>
      </c>
      <c r="N12" s="90"/>
      <c r="O12" s="90"/>
      <c r="P12" s="91"/>
      <c r="Q12" s="91"/>
      <c r="R12" s="90"/>
      <c r="S12" s="90"/>
      <c r="T12" s="90"/>
      <c r="U12" s="77"/>
    </row>
    <row r="13" spans="1:21" ht="18">
      <c r="A13" s="162"/>
      <c r="B13" s="145"/>
      <c r="C13" s="146"/>
      <c r="D13" s="147"/>
      <c r="E13" s="74"/>
      <c r="F13" s="75"/>
      <c r="G13" s="76">
        <f>+E13*F13</f>
        <v>0</v>
      </c>
      <c r="H13" s="46"/>
      <c r="J13" s="91"/>
      <c r="K13" s="91"/>
      <c r="L13" s="90" t="s">
        <v>54</v>
      </c>
      <c r="M13" s="92">
        <v>0</v>
      </c>
      <c r="N13" s="90"/>
      <c r="O13" s="90"/>
      <c r="P13" s="91"/>
      <c r="Q13" s="91"/>
      <c r="R13" s="90"/>
      <c r="S13" s="90"/>
      <c r="T13" s="90"/>
    </row>
    <row r="14" spans="1:21" ht="18">
      <c r="A14" s="162"/>
      <c r="B14" s="145"/>
      <c r="C14" s="146"/>
      <c r="D14" s="147"/>
      <c r="E14" s="74"/>
      <c r="F14" s="75"/>
      <c r="G14" s="76">
        <f>+E14*F14</f>
        <v>0</v>
      </c>
      <c r="H14" s="46"/>
      <c r="J14" s="91"/>
      <c r="K14" s="89" t="s">
        <v>21</v>
      </c>
      <c r="L14" s="90"/>
      <c r="M14" s="92"/>
      <c r="N14" s="90"/>
      <c r="O14" s="90"/>
      <c r="P14" s="90"/>
      <c r="Q14" s="90"/>
      <c r="R14" s="90"/>
      <c r="S14" s="90"/>
      <c r="T14" s="90"/>
    </row>
    <row r="15" spans="1:21" ht="18">
      <c r="A15" s="162"/>
      <c r="B15" s="156" t="s">
        <v>56</v>
      </c>
      <c r="C15" s="156"/>
      <c r="D15" s="156"/>
      <c r="E15" s="156"/>
      <c r="F15" s="156"/>
      <c r="G15" s="73">
        <f>SUM(G11:G14)</f>
        <v>2850288.3478000001</v>
      </c>
      <c r="H15" s="46"/>
      <c r="J15" s="91"/>
      <c r="K15" s="89" t="s">
        <v>26</v>
      </c>
      <c r="L15" s="90"/>
      <c r="M15" s="92"/>
      <c r="N15" s="90"/>
      <c r="O15" s="90"/>
      <c r="P15" s="90"/>
      <c r="Q15" s="90"/>
      <c r="R15" s="90"/>
      <c r="S15" s="90"/>
      <c r="T15" s="90"/>
    </row>
    <row r="16" spans="1:21" ht="18">
      <c r="A16" s="163"/>
      <c r="B16" s="156" t="s">
        <v>57</v>
      </c>
      <c r="C16" s="156"/>
      <c r="D16" s="156"/>
      <c r="E16" s="156"/>
      <c r="F16" s="156"/>
      <c r="G16" s="73">
        <f>+G10+G15</f>
        <v>167866982.16779998</v>
      </c>
      <c r="H16" s="46"/>
      <c r="J16" s="91"/>
      <c r="K16" s="89" t="s">
        <v>30</v>
      </c>
      <c r="L16" s="90"/>
      <c r="M16" s="92"/>
      <c r="N16" s="90"/>
      <c r="O16" s="90"/>
      <c r="P16" s="90"/>
      <c r="Q16" s="90"/>
      <c r="R16" s="90"/>
      <c r="S16" s="90"/>
      <c r="T16" s="90"/>
    </row>
    <row r="17" spans="1:20" ht="36">
      <c r="A17" s="167" t="s">
        <v>58</v>
      </c>
      <c r="B17" s="80" t="s">
        <v>59</v>
      </c>
      <c r="C17" s="81" t="s">
        <v>60</v>
      </c>
      <c r="D17" s="81" t="s">
        <v>61</v>
      </c>
      <c r="E17" s="81" t="s">
        <v>23</v>
      </c>
      <c r="F17" s="80" t="s">
        <v>3</v>
      </c>
      <c r="G17" s="81" t="s">
        <v>62</v>
      </c>
      <c r="H17" s="46"/>
      <c r="J17" s="91"/>
      <c r="K17" s="91"/>
      <c r="L17" s="90"/>
      <c r="M17" s="92"/>
      <c r="N17" s="90"/>
      <c r="O17" s="90"/>
      <c r="P17" s="90"/>
      <c r="Q17" s="90"/>
      <c r="R17" s="90"/>
      <c r="S17" s="90"/>
      <c r="T17" s="90"/>
    </row>
    <row r="18" spans="1:20" ht="36">
      <c r="A18" s="168"/>
      <c r="B18" s="82" t="s">
        <v>63</v>
      </c>
      <c r="C18" s="83">
        <f>+E7</f>
        <v>15001517.619999999</v>
      </c>
      <c r="D18" s="87" t="s">
        <v>26</v>
      </c>
      <c r="E18" s="88" t="s">
        <v>44</v>
      </c>
      <c r="F18" s="96">
        <f>+VLOOKUP(E18,L$2:$M$13,2,0)</f>
        <v>0.02</v>
      </c>
      <c r="G18" s="84">
        <f>+C18*F18</f>
        <v>300030.35239999997</v>
      </c>
      <c r="H18" s="46"/>
      <c r="J18" s="91"/>
      <c r="K18" s="89"/>
      <c r="L18" s="90"/>
      <c r="M18" s="92"/>
      <c r="N18" s="90"/>
      <c r="O18" s="90"/>
      <c r="P18" s="90"/>
      <c r="Q18" s="90"/>
      <c r="R18" s="90"/>
      <c r="S18" s="90"/>
      <c r="T18" s="90"/>
    </row>
    <row r="19" spans="1:20" ht="43.5" customHeight="1">
      <c r="A19" s="168"/>
      <c r="B19" s="82" t="s">
        <v>65</v>
      </c>
      <c r="C19" s="83">
        <f>+G15</f>
        <v>2850288.3478000001</v>
      </c>
      <c r="D19" s="148" t="s">
        <v>66</v>
      </c>
      <c r="E19" s="148"/>
      <c r="F19" s="66">
        <v>0.15</v>
      </c>
      <c r="G19" s="84">
        <f>+C19*F19</f>
        <v>427543.25216999999</v>
      </c>
      <c r="H19" s="46"/>
      <c r="J19" s="46"/>
    </row>
    <row r="20" spans="1:20" ht="53.25" customHeight="1">
      <c r="A20" s="168"/>
      <c r="B20" s="93" t="s">
        <v>59</v>
      </c>
      <c r="C20" s="94" t="s">
        <v>67</v>
      </c>
      <c r="D20" s="149" t="s">
        <v>68</v>
      </c>
      <c r="E20" s="150"/>
      <c r="F20" s="93" t="s">
        <v>3</v>
      </c>
      <c r="G20" s="94" t="s">
        <v>62</v>
      </c>
      <c r="H20" s="67" t="s">
        <v>69</v>
      </c>
      <c r="I20" s="51">
        <f>+VLOOKUP(D21,'Tarifas validar '!A$5:G425,7,0)</f>
        <v>1.06</v>
      </c>
      <c r="J20" s="52" t="s">
        <v>70</v>
      </c>
      <c r="K20" s="51">
        <f>+VLOOKUP(D21,'Tarifas validar '!A$5:Z425,8,0)</f>
        <v>10.6</v>
      </c>
    </row>
    <row r="21" spans="1:20" ht="20.25" customHeight="1">
      <c r="A21" s="168"/>
      <c r="B21" s="157" t="s">
        <v>71</v>
      </c>
      <c r="C21" s="159">
        <f>+C18</f>
        <v>15001517.619999999</v>
      </c>
      <c r="D21" s="151">
        <v>8121</v>
      </c>
      <c r="E21" s="152"/>
      <c r="F21" s="55">
        <f>+VLOOKUP(D21,'Tarifas validar '!A$5:C425,3,0)</f>
        <v>10</v>
      </c>
      <c r="G21" s="143">
        <f>+(C21*F21)/1000</f>
        <v>150015.17619999999</v>
      </c>
      <c r="H21" s="174">
        <f>+I20*C21%</f>
        <v>159016.08677199998</v>
      </c>
      <c r="I21" s="174"/>
      <c r="J21" s="174">
        <f>+(K20*C21)/1000</f>
        <v>159016.08677199998</v>
      </c>
      <c r="K21" s="174"/>
    </row>
    <row r="22" spans="1:20" ht="63.75" customHeight="1">
      <c r="A22" s="168"/>
      <c r="B22" s="158"/>
      <c r="C22" s="160"/>
      <c r="D22" s="175" t="str">
        <f>+VLOOKUP(D21,'Tarifas validar '!A$5:C425,2,0)</f>
        <v>Limpieza general interior de edificios.</v>
      </c>
      <c r="E22" s="176"/>
      <c r="F22" s="56" t="s">
        <v>72</v>
      </c>
      <c r="G22" s="144"/>
      <c r="H22" s="174"/>
      <c r="I22" s="174"/>
      <c r="J22" s="174"/>
      <c r="K22" s="174"/>
    </row>
    <row r="23" spans="1:20" ht="29.25" customHeight="1">
      <c r="A23" s="169"/>
      <c r="B23" s="53" t="s">
        <v>16</v>
      </c>
      <c r="C23" s="54">
        <f>+G21</f>
        <v>150015.17619999999</v>
      </c>
      <c r="D23" s="54"/>
      <c r="E23" s="50"/>
      <c r="F23" s="57">
        <v>0.06</v>
      </c>
      <c r="G23" s="58">
        <f>+C23*F23</f>
        <v>9000.9105719999989</v>
      </c>
      <c r="H23" s="174"/>
      <c r="I23" s="174"/>
      <c r="J23" s="174"/>
      <c r="K23" s="174"/>
    </row>
    <row r="24" spans="1:20" ht="38.25" customHeight="1" thickBot="1">
      <c r="A24" s="59"/>
      <c r="B24" s="170" t="s">
        <v>73</v>
      </c>
      <c r="C24" s="170"/>
      <c r="D24" s="170"/>
      <c r="E24" s="170"/>
      <c r="F24" s="170"/>
      <c r="G24" s="60">
        <f>+G18+G19+G21+G23</f>
        <v>886589.69134199992</v>
      </c>
      <c r="H24" s="46"/>
      <c r="J24" s="46"/>
    </row>
    <row r="25" spans="1:20" ht="20.25">
      <c r="A25" s="61"/>
      <c r="B25" s="61"/>
      <c r="C25" s="61"/>
      <c r="D25" s="61"/>
      <c r="E25" s="61"/>
      <c r="F25" s="61"/>
      <c r="G25" s="62"/>
      <c r="H25" s="46"/>
      <c r="J25" s="46"/>
    </row>
    <row r="26" spans="1:20" ht="28.5" customHeight="1" thickBot="1">
      <c r="A26" s="130" t="s">
        <v>74</v>
      </c>
      <c r="B26" s="131"/>
      <c r="C26" s="131"/>
      <c r="D26" s="131"/>
      <c r="E26" s="131"/>
      <c r="F26" s="132"/>
      <c r="G26" s="64">
        <v>0</v>
      </c>
      <c r="H26" s="46"/>
      <c r="J26" s="46"/>
    </row>
    <row r="27" spans="1:20" ht="20.25">
      <c r="A27" s="61"/>
      <c r="B27" s="61"/>
      <c r="C27" s="61"/>
      <c r="D27" s="61"/>
      <c r="E27" s="61"/>
      <c r="F27" s="61"/>
      <c r="G27" s="62"/>
      <c r="H27" s="46"/>
      <c r="J27" s="46"/>
    </row>
    <row r="28" spans="1:20" ht="53.25" customHeight="1" thickBot="1">
      <c r="A28" s="153" t="s">
        <v>75</v>
      </c>
      <c r="B28" s="154"/>
      <c r="C28" s="154"/>
      <c r="D28" s="154"/>
      <c r="E28" s="154"/>
      <c r="F28" s="155"/>
      <c r="G28" s="63">
        <f>+G16-G24-G26</f>
        <v>166980392.47645798</v>
      </c>
      <c r="H28" s="46"/>
      <c r="J28" s="46"/>
    </row>
    <row r="29" spans="1:20">
      <c r="H29" s="46"/>
      <c r="J29" s="46"/>
    </row>
    <row r="30" spans="1:20">
      <c r="H30" s="46"/>
      <c r="J30" s="46"/>
      <c r="K30" s="46"/>
    </row>
    <row r="31" spans="1:20">
      <c r="H31" s="48"/>
      <c r="J31" s="46"/>
    </row>
    <row r="32" spans="1:20">
      <c r="H32" s="46"/>
      <c r="J32" s="46"/>
      <c r="K32" s="46"/>
    </row>
    <row r="33" spans="8:11">
      <c r="H33" s="49"/>
      <c r="J33" s="49"/>
      <c r="K33" s="49"/>
    </row>
  </sheetData>
  <mergeCells count="30">
    <mergeCell ref="A28:F28"/>
    <mergeCell ref="B5:C5"/>
    <mergeCell ref="B7:C7"/>
    <mergeCell ref="B8:C8"/>
    <mergeCell ref="B9:C9"/>
    <mergeCell ref="A26:F26"/>
    <mergeCell ref="B16:F16"/>
    <mergeCell ref="A17:A23"/>
    <mergeCell ref="D19:E19"/>
    <mergeCell ref="D20:E20"/>
    <mergeCell ref="B10:F10"/>
    <mergeCell ref="B11:D11"/>
    <mergeCell ref="B12:D12"/>
    <mergeCell ref="B13:D13"/>
    <mergeCell ref="B14:D14"/>
    <mergeCell ref="B15:F15"/>
    <mergeCell ref="G21:G22"/>
    <mergeCell ref="H21:I23"/>
    <mergeCell ref="J21:K23"/>
    <mergeCell ref="D22:E22"/>
    <mergeCell ref="B24:F24"/>
    <mergeCell ref="B21:B22"/>
    <mergeCell ref="C21:C22"/>
    <mergeCell ref="D21:E21"/>
    <mergeCell ref="B1:G1"/>
    <mergeCell ref="B2:G2"/>
    <mergeCell ref="B3:G3"/>
    <mergeCell ref="B4:G4"/>
    <mergeCell ref="A5:A16"/>
    <mergeCell ref="B6:D6"/>
  </mergeCells>
  <dataValidations count="3">
    <dataValidation type="list" allowBlank="1" showInputMessage="1" showErrorMessage="1" sqref="E18" xr:uid="{39852C8E-9AC5-4B1F-9546-52F08C545D0A}">
      <formula1>INDIRECT($D$18)</formula1>
    </dataValidation>
    <dataValidation type="list" allowBlank="1" showInputMessage="1" showErrorMessage="1" sqref="F6:F9" xr:uid="{73DC56E1-F564-42A9-A2D9-37EDB31F5FBF}">
      <formula1>"0%,5%,19%"</formula1>
    </dataValidation>
    <dataValidation type="list" allowBlank="1" showInputMessage="1" showErrorMessage="1" sqref="F19" xr:uid="{A3AFA052-1105-482E-995D-C936F1DEC682}">
      <formula1>"15%,0%"</formula1>
    </dataValidation>
  </dataValidations>
  <pageMargins left="0.70866141732283472" right="0.70866141732283472" top="0.74803149606299213" bottom="0.74803149606299213" header="0.31496062992125984" footer="0.31496062992125984"/>
  <pageSetup paperSize="9" scale="32" orientation="portrait" r:id="rId1"/>
  <tableParts count="2">
    <tablePart r:id="rId2"/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4627B88-747D-404A-9817-79E7BFF5324A}">
          <x14:formula1>
            <xm:f>Hoja3!$B$3:$B$6</xm:f>
          </x14:formula1>
          <xm:sqref>D18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60CB51-CCCC-4661-BB3E-41EC3365A8B2}">
  <sheetPr>
    <pageSetUpPr fitToPage="1"/>
  </sheetPr>
  <dimension ref="A1:U33"/>
  <sheetViews>
    <sheetView zoomScale="85" zoomScaleNormal="85" zoomScaleSheetLayoutView="85" workbookViewId="0">
      <selection activeCell="K4" sqref="K4"/>
    </sheetView>
  </sheetViews>
  <sheetFormatPr defaultColWidth="10.7109375" defaultRowHeight="15"/>
  <cols>
    <col min="1" max="1" width="32.28515625" style="44" customWidth="1"/>
    <col min="2" max="2" width="29.5703125" style="44" customWidth="1"/>
    <col min="3" max="3" width="23.28515625" style="44" bestFit="1" customWidth="1"/>
    <col min="4" max="4" width="23.28515625" style="44" customWidth="1"/>
    <col min="5" max="5" width="39" style="44" customWidth="1"/>
    <col min="6" max="6" width="18.42578125" style="44" customWidth="1"/>
    <col min="7" max="7" width="26" style="47" bestFit="1" customWidth="1"/>
    <col min="8" max="8" width="20.5703125" style="44" customWidth="1"/>
    <col min="9" max="9" width="11" style="44" bestFit="1" customWidth="1"/>
    <col min="10" max="10" width="18" style="44" bestFit="1" customWidth="1"/>
    <col min="11" max="11" width="26.140625" style="44" bestFit="1" customWidth="1"/>
    <col min="12" max="12" width="25.140625" style="45" bestFit="1" customWidth="1"/>
    <col min="13" max="13" width="10.7109375" style="65"/>
    <col min="14" max="15" width="10.7109375" style="45"/>
    <col min="16" max="17" width="18.7109375" style="45" customWidth="1"/>
    <col min="18" max="18" width="24.5703125" style="45" bestFit="1" customWidth="1"/>
    <col min="19" max="19" width="41.5703125" style="45" customWidth="1"/>
    <col min="20" max="20" width="38.85546875" style="45" bestFit="1" customWidth="1"/>
    <col min="21" max="16384" width="10.7109375" style="45"/>
  </cols>
  <sheetData>
    <row r="1" spans="1:21" ht="24" customHeight="1">
      <c r="A1" s="78" t="s">
        <v>19</v>
      </c>
      <c r="B1" s="136" t="s">
        <v>511</v>
      </c>
      <c r="C1" s="137"/>
      <c r="D1" s="137"/>
      <c r="E1" s="137"/>
      <c r="F1" s="137"/>
      <c r="G1" s="138"/>
      <c r="J1" s="89" t="s">
        <v>21</v>
      </c>
      <c r="K1" s="90" t="s">
        <v>22</v>
      </c>
      <c r="L1" s="90" t="s">
        <v>23</v>
      </c>
      <c r="M1" s="90" t="s">
        <v>24</v>
      </c>
      <c r="N1" s="90"/>
      <c r="O1" s="90"/>
      <c r="P1" s="90"/>
      <c r="Q1" s="90"/>
      <c r="R1" s="89"/>
      <c r="S1" s="89"/>
      <c r="T1" s="90"/>
      <c r="U1" s="77"/>
    </row>
    <row r="2" spans="1:21" ht="24" customHeight="1">
      <c r="A2" s="79" t="s">
        <v>25</v>
      </c>
      <c r="B2" s="139">
        <v>809010600</v>
      </c>
      <c r="C2" s="140"/>
      <c r="D2" s="140"/>
      <c r="E2" s="140"/>
      <c r="F2" s="140"/>
      <c r="G2" s="141"/>
      <c r="J2" s="89" t="s">
        <v>26</v>
      </c>
      <c r="K2" s="90" t="s">
        <v>21</v>
      </c>
      <c r="L2" s="90" t="s">
        <v>27</v>
      </c>
      <c r="M2" s="90">
        <v>1.4999999999999999E-2</v>
      </c>
      <c r="N2" s="90"/>
      <c r="O2" s="90"/>
      <c r="P2" s="89"/>
      <c r="Q2" s="89"/>
      <c r="R2" s="90"/>
      <c r="S2" s="90"/>
      <c r="T2" s="90"/>
      <c r="U2" s="77"/>
    </row>
    <row r="3" spans="1:21" ht="24" customHeight="1">
      <c r="A3" s="79" t="s">
        <v>28</v>
      </c>
      <c r="B3" s="139" t="s">
        <v>512</v>
      </c>
      <c r="C3" s="140"/>
      <c r="D3" s="140"/>
      <c r="E3" s="140"/>
      <c r="F3" s="140"/>
      <c r="G3" s="141"/>
      <c r="J3" s="89" t="s">
        <v>30</v>
      </c>
      <c r="K3" s="90" t="s">
        <v>21</v>
      </c>
      <c r="L3" s="90" t="s">
        <v>31</v>
      </c>
      <c r="M3" s="90">
        <v>2.5000000000000001E-2</v>
      </c>
      <c r="N3" s="90"/>
      <c r="O3" s="90"/>
      <c r="P3" s="89"/>
      <c r="Q3" s="89"/>
      <c r="R3" s="90"/>
      <c r="S3" s="90"/>
      <c r="T3" s="90"/>
      <c r="U3" s="77"/>
    </row>
    <row r="4" spans="1:21" ht="24" customHeight="1">
      <c r="A4" s="79" t="s">
        <v>32</v>
      </c>
      <c r="B4" s="142">
        <v>45321</v>
      </c>
      <c r="C4" s="140"/>
      <c r="D4" s="140"/>
      <c r="E4" s="140"/>
      <c r="F4" s="140"/>
      <c r="G4" s="141"/>
      <c r="J4" s="89"/>
      <c r="K4" s="90" t="s">
        <v>21</v>
      </c>
      <c r="L4" s="90" t="s">
        <v>33</v>
      </c>
      <c r="M4" s="90">
        <v>3.5000000000000003E-2</v>
      </c>
      <c r="N4" s="90"/>
      <c r="O4" s="90"/>
      <c r="P4" s="89"/>
      <c r="Q4" s="89"/>
      <c r="R4" s="90"/>
      <c r="S4" s="90"/>
      <c r="T4" s="90"/>
      <c r="U4" s="77"/>
    </row>
    <row r="5" spans="1:21" ht="36">
      <c r="A5" s="161" t="s">
        <v>34</v>
      </c>
      <c r="B5" s="164" t="s">
        <v>35</v>
      </c>
      <c r="C5" s="165"/>
      <c r="D5" s="166"/>
      <c r="E5" s="68" t="s">
        <v>36</v>
      </c>
      <c r="F5" s="69" t="s">
        <v>3</v>
      </c>
      <c r="G5" s="68" t="s">
        <v>37</v>
      </c>
      <c r="J5" s="89"/>
      <c r="K5" s="90" t="s">
        <v>26</v>
      </c>
      <c r="L5" s="90" t="s">
        <v>38</v>
      </c>
      <c r="M5" s="90">
        <v>0.04</v>
      </c>
      <c r="N5" s="90"/>
      <c r="O5" s="90"/>
      <c r="P5" s="89"/>
      <c r="Q5" s="89"/>
      <c r="R5" s="90"/>
      <c r="S5" s="90"/>
      <c r="T5" s="90"/>
      <c r="U5" s="77"/>
    </row>
    <row r="6" spans="1:21" ht="18">
      <c r="A6" s="162"/>
      <c r="B6" s="145" t="s">
        <v>39</v>
      </c>
      <c r="C6" s="146"/>
      <c r="D6" s="147"/>
      <c r="E6" s="70">
        <v>83755275</v>
      </c>
      <c r="F6" s="71">
        <v>0.19</v>
      </c>
      <c r="G6" s="72">
        <f>+E6</f>
        <v>83755275</v>
      </c>
      <c r="H6" s="46"/>
      <c r="J6" s="91"/>
      <c r="K6" s="90" t="s">
        <v>26</v>
      </c>
      <c r="L6" s="90" t="s">
        <v>40</v>
      </c>
      <c r="M6" s="90">
        <v>0.06</v>
      </c>
      <c r="N6" s="90"/>
      <c r="O6" s="90"/>
      <c r="P6" s="89"/>
      <c r="Q6" s="89"/>
      <c r="R6" s="90"/>
      <c r="S6" s="90"/>
      <c r="T6" s="90"/>
      <c r="U6" s="77"/>
    </row>
    <row r="7" spans="1:21" ht="18">
      <c r="A7" s="162"/>
      <c r="B7" s="145" t="s">
        <v>41</v>
      </c>
      <c r="C7" s="146"/>
      <c r="D7" s="147"/>
      <c r="E7" s="70">
        <v>0</v>
      </c>
      <c r="F7" s="71">
        <v>0.19</v>
      </c>
      <c r="G7" s="72">
        <f>+E7</f>
        <v>0</v>
      </c>
      <c r="H7" s="46"/>
      <c r="J7" s="91"/>
      <c r="K7" s="90" t="s">
        <v>26</v>
      </c>
      <c r="L7" s="90" t="s">
        <v>42</v>
      </c>
      <c r="M7" s="90">
        <v>0.01</v>
      </c>
      <c r="N7" s="90"/>
      <c r="O7" s="90"/>
      <c r="P7" s="91"/>
      <c r="Q7" s="91"/>
      <c r="R7" s="90"/>
      <c r="S7" s="90"/>
      <c r="T7" s="90"/>
      <c r="U7" s="77"/>
    </row>
    <row r="8" spans="1:21" ht="18">
      <c r="A8" s="162"/>
      <c r="B8" s="145" t="s">
        <v>43</v>
      </c>
      <c r="C8" s="146"/>
      <c r="D8" s="147"/>
      <c r="E8" s="70"/>
      <c r="F8" s="71">
        <v>0</v>
      </c>
      <c r="G8" s="72">
        <f>+E8</f>
        <v>0</v>
      </c>
      <c r="H8" s="46"/>
      <c r="J8" s="91"/>
      <c r="K8" s="90" t="s">
        <v>26</v>
      </c>
      <c r="L8" s="90" t="s">
        <v>44</v>
      </c>
      <c r="M8" s="90">
        <v>0.02</v>
      </c>
      <c r="N8" s="90"/>
      <c r="O8" s="90"/>
      <c r="P8" s="91"/>
      <c r="Q8" s="91"/>
      <c r="R8" s="90"/>
      <c r="S8" s="90"/>
      <c r="T8" s="90"/>
      <c r="U8" s="77"/>
    </row>
    <row r="9" spans="1:21" ht="18">
      <c r="A9" s="162"/>
      <c r="B9" s="145" t="s">
        <v>45</v>
      </c>
      <c r="C9" s="146"/>
      <c r="D9" s="147"/>
      <c r="E9" s="70"/>
      <c r="F9" s="71">
        <v>0</v>
      </c>
      <c r="G9" s="72">
        <f>+E9</f>
        <v>0</v>
      </c>
      <c r="H9" s="46"/>
      <c r="J9" s="91"/>
      <c r="K9" s="90" t="s">
        <v>26</v>
      </c>
      <c r="L9" s="90" t="s">
        <v>46</v>
      </c>
      <c r="M9" s="90">
        <v>0.02</v>
      </c>
      <c r="N9" s="90"/>
      <c r="O9" s="90"/>
      <c r="P9" s="91"/>
      <c r="Q9" s="91"/>
      <c r="R9" s="90"/>
      <c r="S9" s="90"/>
      <c r="T9" s="90"/>
      <c r="U9" s="77"/>
    </row>
    <row r="10" spans="1:21" ht="18">
      <c r="A10" s="162"/>
      <c r="B10" s="156" t="s">
        <v>47</v>
      </c>
      <c r="C10" s="156"/>
      <c r="D10" s="156"/>
      <c r="E10" s="156"/>
      <c r="F10" s="156"/>
      <c r="G10" s="73">
        <f>SUM(G6:G9)</f>
        <v>83755275</v>
      </c>
      <c r="H10" s="46"/>
      <c r="J10" s="91"/>
      <c r="K10" s="90" t="s">
        <v>26</v>
      </c>
      <c r="L10" s="90" t="s">
        <v>48</v>
      </c>
      <c r="M10" s="90">
        <v>3.5000000000000003E-2</v>
      </c>
      <c r="N10" s="90"/>
      <c r="O10" s="90"/>
      <c r="P10" s="91"/>
      <c r="Q10" s="91"/>
      <c r="R10" s="90"/>
      <c r="S10" s="90"/>
      <c r="T10" s="90"/>
      <c r="U10" s="77"/>
    </row>
    <row r="11" spans="1:21" ht="18">
      <c r="A11" s="162"/>
      <c r="B11" s="145" t="s">
        <v>49</v>
      </c>
      <c r="C11" s="146"/>
      <c r="D11" s="147"/>
      <c r="E11" s="74">
        <f>+E6</f>
        <v>83755275</v>
      </c>
      <c r="F11" s="75">
        <f>+F6</f>
        <v>0.19</v>
      </c>
      <c r="G11" s="76">
        <f>+E11*F11</f>
        <v>15913502.25</v>
      </c>
      <c r="H11" s="46"/>
      <c r="J11" s="91"/>
      <c r="K11" s="90" t="s">
        <v>30</v>
      </c>
      <c r="L11" s="90" t="s">
        <v>50</v>
      </c>
      <c r="M11" s="90">
        <v>0.04</v>
      </c>
      <c r="N11" s="90"/>
      <c r="O11" s="90"/>
      <c r="P11" s="91"/>
      <c r="Q11" s="91"/>
      <c r="R11" s="90"/>
      <c r="S11" s="90"/>
      <c r="T11" s="90"/>
      <c r="U11" s="77"/>
    </row>
    <row r="12" spans="1:21" ht="18">
      <c r="A12" s="162"/>
      <c r="B12" s="145" t="s">
        <v>51</v>
      </c>
      <c r="C12" s="146"/>
      <c r="D12" s="147"/>
      <c r="E12" s="74">
        <f t="shared" ref="E12:F14" si="0">+E7</f>
        <v>0</v>
      </c>
      <c r="F12" s="75">
        <f t="shared" si="0"/>
        <v>0.19</v>
      </c>
      <c r="G12" s="76">
        <f>+E12*F12</f>
        <v>0</v>
      </c>
      <c r="H12" s="46"/>
      <c r="J12" s="91"/>
      <c r="K12" s="90" t="s">
        <v>30</v>
      </c>
      <c r="L12" s="90" t="s">
        <v>52</v>
      </c>
      <c r="M12" s="90">
        <v>3.5000000000000003E-2</v>
      </c>
      <c r="N12" s="90"/>
      <c r="O12" s="90"/>
      <c r="P12" s="91"/>
      <c r="Q12" s="91"/>
      <c r="R12" s="90"/>
      <c r="S12" s="90"/>
      <c r="T12" s="90"/>
      <c r="U12" s="77"/>
    </row>
    <row r="13" spans="1:21" ht="18">
      <c r="A13" s="162"/>
      <c r="B13" s="145" t="s">
        <v>53</v>
      </c>
      <c r="C13" s="146"/>
      <c r="D13" s="147"/>
      <c r="E13" s="74">
        <f t="shared" si="0"/>
        <v>0</v>
      </c>
      <c r="F13" s="75">
        <f t="shared" si="0"/>
        <v>0</v>
      </c>
      <c r="G13" s="76">
        <f>+E13*F13</f>
        <v>0</v>
      </c>
      <c r="H13" s="46"/>
      <c r="J13" s="91"/>
      <c r="K13" s="91"/>
      <c r="L13" s="90" t="s">
        <v>54</v>
      </c>
      <c r="M13" s="92">
        <v>0</v>
      </c>
      <c r="N13" s="90"/>
      <c r="O13" s="90"/>
      <c r="P13" s="91"/>
      <c r="Q13" s="91"/>
      <c r="R13" s="90"/>
      <c r="S13" s="90"/>
      <c r="T13" s="90"/>
    </row>
    <row r="14" spans="1:21" ht="18">
      <c r="A14" s="162"/>
      <c r="B14" s="145" t="s">
        <v>55</v>
      </c>
      <c r="C14" s="146"/>
      <c r="D14" s="147"/>
      <c r="E14" s="74">
        <f t="shared" si="0"/>
        <v>0</v>
      </c>
      <c r="F14" s="75">
        <f t="shared" si="0"/>
        <v>0</v>
      </c>
      <c r="G14" s="76">
        <f>+E14*F14</f>
        <v>0</v>
      </c>
      <c r="H14" s="46"/>
      <c r="J14" s="91"/>
      <c r="K14" s="89" t="s">
        <v>21</v>
      </c>
      <c r="L14" s="90"/>
      <c r="M14" s="92"/>
      <c r="N14" s="90"/>
      <c r="O14" s="90"/>
      <c r="P14" s="90"/>
      <c r="Q14" s="90"/>
      <c r="R14" s="90"/>
      <c r="S14" s="90"/>
      <c r="T14" s="90"/>
    </row>
    <row r="15" spans="1:21" ht="18">
      <c r="A15" s="162"/>
      <c r="B15" s="156" t="s">
        <v>56</v>
      </c>
      <c r="C15" s="156"/>
      <c r="D15" s="156"/>
      <c r="E15" s="156"/>
      <c r="F15" s="156"/>
      <c r="G15" s="73">
        <f>SUM(G11:G14)</f>
        <v>15913502.25</v>
      </c>
      <c r="H15" s="46"/>
      <c r="J15" s="91"/>
      <c r="K15" s="89" t="s">
        <v>26</v>
      </c>
      <c r="L15" s="90"/>
      <c r="M15" s="92"/>
      <c r="N15" s="90"/>
      <c r="O15" s="90"/>
      <c r="P15" s="90"/>
      <c r="Q15" s="90"/>
      <c r="R15" s="90"/>
      <c r="S15" s="90"/>
      <c r="T15" s="90"/>
    </row>
    <row r="16" spans="1:21" ht="18">
      <c r="A16" s="163"/>
      <c r="B16" s="156" t="s">
        <v>57</v>
      </c>
      <c r="C16" s="156"/>
      <c r="D16" s="156"/>
      <c r="E16" s="156"/>
      <c r="F16" s="156"/>
      <c r="G16" s="73">
        <f>+G10+G15</f>
        <v>99668777.25</v>
      </c>
      <c r="H16" s="46"/>
      <c r="J16" s="91"/>
      <c r="K16" s="89" t="s">
        <v>30</v>
      </c>
      <c r="L16" s="90"/>
      <c r="M16" s="92"/>
      <c r="N16" s="90"/>
      <c r="O16" s="90"/>
      <c r="P16" s="90"/>
      <c r="Q16" s="90"/>
      <c r="R16" s="90"/>
      <c r="S16" s="90"/>
      <c r="T16" s="90"/>
    </row>
    <row r="17" spans="1:20" ht="36">
      <c r="A17" s="167" t="s">
        <v>58</v>
      </c>
      <c r="B17" s="80" t="s">
        <v>59</v>
      </c>
      <c r="C17" s="81" t="s">
        <v>60</v>
      </c>
      <c r="D17" s="81" t="s">
        <v>61</v>
      </c>
      <c r="E17" s="81" t="s">
        <v>23</v>
      </c>
      <c r="F17" s="80" t="s">
        <v>3</v>
      </c>
      <c r="G17" s="81" t="s">
        <v>62</v>
      </c>
      <c r="H17" s="46"/>
      <c r="J17" s="91"/>
      <c r="K17" s="91"/>
      <c r="L17" s="90"/>
      <c r="M17" s="92"/>
      <c r="N17" s="90"/>
      <c r="O17" s="90"/>
      <c r="P17" s="90"/>
      <c r="Q17" s="90"/>
      <c r="R17" s="90"/>
      <c r="S17" s="90"/>
      <c r="T17" s="90"/>
    </row>
    <row r="18" spans="1:20" ht="36">
      <c r="A18" s="168"/>
      <c r="B18" s="82" t="s">
        <v>63</v>
      </c>
      <c r="C18" s="83">
        <f>+G10</f>
        <v>83755275</v>
      </c>
      <c r="D18" s="87" t="s">
        <v>64</v>
      </c>
      <c r="E18" s="88" t="s">
        <v>52</v>
      </c>
      <c r="F18" s="85">
        <f>+VLOOKUP(E18,L$2:$M$13,2,0)</f>
        <v>3.5000000000000003E-2</v>
      </c>
      <c r="G18" s="86">
        <f>+C18*F18</f>
        <v>2931434.6250000005</v>
      </c>
      <c r="H18" s="46"/>
      <c r="J18" s="91"/>
      <c r="K18" s="89"/>
      <c r="L18" s="90"/>
      <c r="M18" s="92"/>
      <c r="N18" s="90"/>
      <c r="O18" s="90"/>
      <c r="P18" s="90"/>
      <c r="Q18" s="90"/>
      <c r="R18" s="90"/>
      <c r="S18" s="90"/>
      <c r="T18" s="90"/>
    </row>
    <row r="19" spans="1:20" ht="43.5" customHeight="1">
      <c r="A19" s="168"/>
      <c r="B19" s="82" t="s">
        <v>65</v>
      </c>
      <c r="C19" s="83">
        <f>+G15</f>
        <v>15913502.25</v>
      </c>
      <c r="D19" s="148" t="s">
        <v>66</v>
      </c>
      <c r="E19" s="148"/>
      <c r="F19" s="66">
        <v>0.15</v>
      </c>
      <c r="G19" s="84">
        <f>+C19*F19</f>
        <v>2387025.3374999999</v>
      </c>
      <c r="H19" s="46"/>
      <c r="J19" s="46"/>
    </row>
    <row r="20" spans="1:20" ht="42.75">
      <c r="A20" s="168"/>
      <c r="B20" s="93" t="s">
        <v>59</v>
      </c>
      <c r="C20" s="94" t="s">
        <v>67</v>
      </c>
      <c r="D20" s="149" t="s">
        <v>68</v>
      </c>
      <c r="E20" s="150"/>
      <c r="F20" s="93" t="s">
        <v>3</v>
      </c>
      <c r="G20" s="94" t="s">
        <v>62</v>
      </c>
      <c r="H20" s="67" t="s">
        <v>69</v>
      </c>
      <c r="I20" s="51">
        <f>+VLOOKUP(D21,'Tarifas validar '!A$5:G425,7,0)</f>
        <v>1.06</v>
      </c>
      <c r="J20" s="52" t="s">
        <v>70</v>
      </c>
      <c r="K20" s="51">
        <f>+VLOOKUP(D21,'Tarifas validar '!A$5:Z425,8,0)</f>
        <v>10.6</v>
      </c>
    </row>
    <row r="21" spans="1:20" ht="20.25" customHeight="1">
      <c r="A21" s="168"/>
      <c r="B21" s="157" t="s">
        <v>71</v>
      </c>
      <c r="C21" s="159">
        <f>+G10</f>
        <v>83755275</v>
      </c>
      <c r="D21" s="151">
        <v>6820</v>
      </c>
      <c r="E21" s="152"/>
      <c r="F21" s="55">
        <f>+VLOOKUP(D21,'Tarifas validar '!A$5:C425,3,0)</f>
        <v>10</v>
      </c>
      <c r="G21" s="143">
        <f>+(C21*F21)/1000</f>
        <v>837552.75</v>
      </c>
      <c r="H21" s="135">
        <f>+I20*C21%</f>
        <v>887805.91500000004</v>
      </c>
      <c r="I21" s="135"/>
      <c r="J21" s="135">
        <f>+(K20*C21)/1000</f>
        <v>887805.91500000004</v>
      </c>
      <c r="K21" s="135"/>
    </row>
    <row r="22" spans="1:20" ht="63.75" customHeight="1">
      <c r="A22" s="168"/>
      <c r="B22" s="158"/>
      <c r="C22" s="160"/>
      <c r="D22" s="133" t="str">
        <f>+VLOOKUP(D21,'Tarifas validar '!A$5:C425,2,0)</f>
        <v>Actividades inmobiliarias realizadas a cambio de una retribución o por contrata</v>
      </c>
      <c r="E22" s="134"/>
      <c r="F22" s="56" t="s">
        <v>72</v>
      </c>
      <c r="G22" s="144"/>
      <c r="H22" s="135"/>
      <c r="I22" s="135"/>
      <c r="J22" s="135"/>
      <c r="K22" s="135"/>
    </row>
    <row r="23" spans="1:20" ht="29.25" customHeight="1">
      <c r="A23" s="169"/>
      <c r="B23" s="53" t="s">
        <v>16</v>
      </c>
      <c r="C23" s="54">
        <f>+G21</f>
        <v>837552.75</v>
      </c>
      <c r="D23" s="54"/>
      <c r="E23" s="50"/>
      <c r="F23" s="57">
        <v>0.06</v>
      </c>
      <c r="G23" s="58">
        <f>+C23*F23</f>
        <v>50253.165000000001</v>
      </c>
      <c r="H23" s="135"/>
      <c r="I23" s="135"/>
      <c r="J23" s="135"/>
      <c r="K23" s="135"/>
    </row>
    <row r="24" spans="1:20" ht="38.25" customHeight="1" thickBot="1">
      <c r="A24" s="59"/>
      <c r="B24" s="170" t="s">
        <v>73</v>
      </c>
      <c r="C24" s="170"/>
      <c r="D24" s="170"/>
      <c r="E24" s="170"/>
      <c r="F24" s="170"/>
      <c r="G24" s="60">
        <f>+G18+G19+G21+G23</f>
        <v>6206265.8775000004</v>
      </c>
      <c r="H24" s="46"/>
      <c r="J24" s="46"/>
    </row>
    <row r="25" spans="1:20" ht="20.25">
      <c r="A25" s="61"/>
      <c r="B25" s="61"/>
      <c r="C25" s="61"/>
      <c r="D25" s="61"/>
      <c r="E25" s="61"/>
      <c r="F25" s="61"/>
      <c r="G25" s="62"/>
      <c r="H25" s="46"/>
      <c r="J25" s="46"/>
    </row>
    <row r="26" spans="1:20" ht="28.5" customHeight="1" thickBot="1">
      <c r="A26" s="130" t="s">
        <v>74</v>
      </c>
      <c r="B26" s="131"/>
      <c r="C26" s="131"/>
      <c r="D26" s="131"/>
      <c r="E26" s="131"/>
      <c r="F26" s="132"/>
      <c r="G26" s="64">
        <v>0</v>
      </c>
      <c r="H26" s="46"/>
      <c r="J26" s="46"/>
    </row>
    <row r="27" spans="1:20" ht="20.25">
      <c r="A27" s="61"/>
      <c r="B27" s="61"/>
      <c r="C27" s="61"/>
      <c r="D27" s="61"/>
      <c r="E27" s="61"/>
      <c r="F27" s="61"/>
      <c r="G27" s="62"/>
      <c r="H27" s="46"/>
      <c r="J27" s="46"/>
    </row>
    <row r="28" spans="1:20" ht="53.25" customHeight="1" thickBot="1">
      <c r="A28" s="179" t="s">
        <v>75</v>
      </c>
      <c r="B28" s="180"/>
      <c r="C28" s="180"/>
      <c r="D28" s="180"/>
      <c r="E28" s="180"/>
      <c r="F28" s="181"/>
      <c r="G28" s="63">
        <f>+G16-G24-G26</f>
        <v>93462511.372500002</v>
      </c>
      <c r="H28" s="46"/>
      <c r="J28" s="46"/>
    </row>
    <row r="29" spans="1:20">
      <c r="H29" s="46"/>
      <c r="J29" s="46"/>
    </row>
    <row r="30" spans="1:20">
      <c r="H30" s="46"/>
      <c r="J30" s="46"/>
      <c r="K30" s="46"/>
    </row>
    <row r="31" spans="1:20">
      <c r="H31" s="48"/>
      <c r="J31" s="46"/>
    </row>
    <row r="32" spans="1:20">
      <c r="H32" s="46"/>
      <c r="J32" s="46"/>
      <c r="K32" s="46"/>
    </row>
    <row r="33" spans="8:11">
      <c r="H33" s="49"/>
      <c r="J33" s="49"/>
      <c r="K33" s="49"/>
    </row>
  </sheetData>
  <mergeCells count="30">
    <mergeCell ref="B13:D13"/>
    <mergeCell ref="B14:D14"/>
    <mergeCell ref="B1:G1"/>
    <mergeCell ref="B2:G2"/>
    <mergeCell ref="B3:G3"/>
    <mergeCell ref="B4:G4"/>
    <mergeCell ref="B5:D5"/>
    <mergeCell ref="B16:F16"/>
    <mergeCell ref="A17:A23"/>
    <mergeCell ref="D19:E19"/>
    <mergeCell ref="D20:E20"/>
    <mergeCell ref="B21:B22"/>
    <mergeCell ref="C21:C22"/>
    <mergeCell ref="D21:E21"/>
    <mergeCell ref="A5:A16"/>
    <mergeCell ref="B15:F15"/>
    <mergeCell ref="B6:D6"/>
    <mergeCell ref="B7:D7"/>
    <mergeCell ref="B8:D8"/>
    <mergeCell ref="B9:D9"/>
    <mergeCell ref="B10:F10"/>
    <mergeCell ref="B11:D11"/>
    <mergeCell ref="B12:D12"/>
    <mergeCell ref="A28:F28"/>
    <mergeCell ref="G21:G22"/>
    <mergeCell ref="H21:I23"/>
    <mergeCell ref="J21:K23"/>
    <mergeCell ref="D22:E22"/>
    <mergeCell ref="B24:F24"/>
    <mergeCell ref="A26:F26"/>
  </mergeCells>
  <dataValidations count="3">
    <dataValidation type="list" allowBlank="1" showInputMessage="1" showErrorMessage="1" sqref="E18" xr:uid="{42F8F0B7-82F2-4731-A9D1-63B8B04584BA}">
      <formula1>INDIRECT($D$18)</formula1>
    </dataValidation>
    <dataValidation type="list" allowBlank="1" showInputMessage="1" showErrorMessage="1" sqref="F6:F9" xr:uid="{414FDE62-10DD-4A8F-833D-2B5583847F74}">
      <formula1>"0%,5%,19%"</formula1>
    </dataValidation>
    <dataValidation type="list" allowBlank="1" showInputMessage="1" showErrorMessage="1" sqref="F19" xr:uid="{F18F3605-61E2-4923-B6AC-57FC49C5D425}">
      <formula1>"15%,0%"</formula1>
    </dataValidation>
  </dataValidations>
  <pageMargins left="0.70866141732283472" right="0.70866141732283472" top="0.74803149606299213" bottom="0.74803149606299213" header="0.31496062992125984" footer="0.31496062992125984"/>
  <pageSetup scale="45" orientation="landscape" r:id="rId1"/>
  <tableParts count="2">
    <tablePart r:id="rId2"/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B32693D-4D49-4103-9708-EF5CA2BE9D99}">
          <x14:formula1>
            <xm:f>Hoja3!$B$3:$B$6</xm:f>
          </x14:formula1>
          <xm:sqref>D18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BD521B-CFF7-49C8-9093-634799418837}">
  <sheetPr>
    <pageSetUpPr fitToPage="1"/>
  </sheetPr>
  <dimension ref="A1:U33"/>
  <sheetViews>
    <sheetView topLeftCell="A2" zoomScale="85" zoomScaleNormal="85" zoomScaleSheetLayoutView="85" workbookViewId="0">
      <selection activeCell="J20" sqref="J20"/>
    </sheetView>
  </sheetViews>
  <sheetFormatPr defaultColWidth="10.7109375" defaultRowHeight="15"/>
  <cols>
    <col min="1" max="1" width="32.28515625" style="44" customWidth="1"/>
    <col min="2" max="2" width="29.5703125" style="44" customWidth="1"/>
    <col min="3" max="3" width="23.28515625" style="44" bestFit="1" customWidth="1"/>
    <col min="4" max="4" width="23.28515625" style="44" customWidth="1"/>
    <col min="5" max="5" width="39" style="44" customWidth="1"/>
    <col min="6" max="6" width="18.42578125" style="44" customWidth="1"/>
    <col min="7" max="7" width="26" style="47" bestFit="1" customWidth="1"/>
    <col min="8" max="8" width="20.5703125" style="44" customWidth="1"/>
    <col min="9" max="9" width="11" style="44" bestFit="1" customWidth="1"/>
    <col min="10" max="10" width="18" style="44" bestFit="1" customWidth="1"/>
    <col min="11" max="11" width="26.140625" style="44" bestFit="1" customWidth="1"/>
    <col min="12" max="12" width="25.140625" style="45" bestFit="1" customWidth="1"/>
    <col min="13" max="13" width="10.7109375" style="65"/>
    <col min="14" max="15" width="10.7109375" style="45"/>
    <col min="16" max="17" width="18.7109375" style="45" customWidth="1"/>
    <col min="18" max="18" width="24.5703125" style="45" bestFit="1" customWidth="1"/>
    <col min="19" max="19" width="41.5703125" style="45" customWidth="1"/>
    <col min="20" max="20" width="38.85546875" style="45" bestFit="1" customWidth="1"/>
    <col min="21" max="16384" width="10.7109375" style="45"/>
  </cols>
  <sheetData>
    <row r="1" spans="1:21" ht="24" customHeight="1">
      <c r="A1" s="78" t="s">
        <v>19</v>
      </c>
      <c r="B1" s="136" t="s">
        <v>511</v>
      </c>
      <c r="C1" s="137"/>
      <c r="D1" s="137"/>
      <c r="E1" s="137"/>
      <c r="F1" s="137"/>
      <c r="G1" s="138"/>
      <c r="J1" s="89" t="s">
        <v>21</v>
      </c>
      <c r="K1" s="90" t="s">
        <v>22</v>
      </c>
      <c r="L1" s="90" t="s">
        <v>23</v>
      </c>
      <c r="M1" s="90" t="s">
        <v>24</v>
      </c>
      <c r="N1" s="90"/>
      <c r="O1" s="90"/>
      <c r="P1" s="90"/>
      <c r="Q1" s="90"/>
      <c r="R1" s="89"/>
      <c r="S1" s="89"/>
      <c r="T1" s="90"/>
      <c r="U1" s="77"/>
    </row>
    <row r="2" spans="1:21" ht="24" customHeight="1">
      <c r="A2" s="79" t="s">
        <v>25</v>
      </c>
      <c r="B2" s="139">
        <v>809010600</v>
      </c>
      <c r="C2" s="140"/>
      <c r="D2" s="140"/>
      <c r="E2" s="140"/>
      <c r="F2" s="140"/>
      <c r="G2" s="141"/>
      <c r="J2" s="89" t="s">
        <v>26</v>
      </c>
      <c r="K2" s="90" t="s">
        <v>21</v>
      </c>
      <c r="L2" s="90" t="s">
        <v>27</v>
      </c>
      <c r="M2" s="90">
        <v>1.4999999999999999E-2</v>
      </c>
      <c r="N2" s="90"/>
      <c r="O2" s="90"/>
      <c r="P2" s="89"/>
      <c r="Q2" s="89"/>
      <c r="R2" s="90"/>
      <c r="S2" s="90"/>
      <c r="T2" s="90"/>
      <c r="U2" s="77"/>
    </row>
    <row r="3" spans="1:21" ht="24" customHeight="1">
      <c r="A3" s="79" t="s">
        <v>28</v>
      </c>
      <c r="B3" s="139" t="s">
        <v>512</v>
      </c>
      <c r="C3" s="140"/>
      <c r="D3" s="140"/>
      <c r="E3" s="140"/>
      <c r="F3" s="140"/>
      <c r="G3" s="141"/>
      <c r="J3" s="89" t="s">
        <v>30</v>
      </c>
      <c r="K3" s="90" t="s">
        <v>21</v>
      </c>
      <c r="L3" s="90" t="s">
        <v>31</v>
      </c>
      <c r="M3" s="90">
        <v>2.5000000000000001E-2</v>
      </c>
      <c r="N3" s="90"/>
      <c r="O3" s="90"/>
      <c r="P3" s="89"/>
      <c r="Q3" s="89"/>
      <c r="R3" s="90"/>
      <c r="S3" s="90"/>
      <c r="T3" s="90"/>
      <c r="U3" s="77"/>
    </row>
    <row r="4" spans="1:21" ht="24" customHeight="1">
      <c r="A4" s="79" t="s">
        <v>32</v>
      </c>
      <c r="B4" s="142">
        <v>45321</v>
      </c>
      <c r="C4" s="140"/>
      <c r="D4" s="140"/>
      <c r="E4" s="140"/>
      <c r="F4" s="140"/>
      <c r="G4" s="141"/>
      <c r="J4" s="89"/>
      <c r="K4" s="90" t="s">
        <v>21</v>
      </c>
      <c r="L4" s="90" t="s">
        <v>33</v>
      </c>
      <c r="M4" s="90">
        <v>3.5000000000000003E-2</v>
      </c>
      <c r="N4" s="90"/>
      <c r="O4" s="90"/>
      <c r="P4" s="89"/>
      <c r="Q4" s="89"/>
      <c r="R4" s="90"/>
      <c r="S4" s="90"/>
      <c r="T4" s="90"/>
      <c r="U4" s="77"/>
    </row>
    <row r="5" spans="1:21" ht="36">
      <c r="A5" s="161" t="s">
        <v>34</v>
      </c>
      <c r="B5" s="164" t="s">
        <v>35</v>
      </c>
      <c r="C5" s="165"/>
      <c r="D5" s="166"/>
      <c r="E5" s="68" t="s">
        <v>36</v>
      </c>
      <c r="F5" s="69" t="s">
        <v>3</v>
      </c>
      <c r="G5" s="68" t="s">
        <v>37</v>
      </c>
      <c r="J5" s="89"/>
      <c r="K5" s="90" t="s">
        <v>26</v>
      </c>
      <c r="L5" s="90" t="s">
        <v>38</v>
      </c>
      <c r="M5" s="90">
        <v>0.04</v>
      </c>
      <c r="N5" s="90"/>
      <c r="O5" s="90"/>
      <c r="P5" s="89"/>
      <c r="Q5" s="89"/>
      <c r="R5" s="90"/>
      <c r="S5" s="90"/>
      <c r="T5" s="90"/>
      <c r="U5" s="77"/>
    </row>
    <row r="6" spans="1:21" ht="18">
      <c r="A6" s="162"/>
      <c r="B6" s="145" t="s">
        <v>39</v>
      </c>
      <c r="C6" s="146"/>
      <c r="D6" s="147"/>
      <c r="E6" s="70">
        <v>83755275</v>
      </c>
      <c r="F6" s="71">
        <v>0.19</v>
      </c>
      <c r="G6" s="72">
        <f>+E6</f>
        <v>83755275</v>
      </c>
      <c r="H6" s="46"/>
      <c r="J6" s="91"/>
      <c r="K6" s="90" t="s">
        <v>26</v>
      </c>
      <c r="L6" s="90">
        <v>52439818</v>
      </c>
      <c r="M6" s="90">
        <v>0.06</v>
      </c>
      <c r="N6" s="90"/>
      <c r="O6" s="90"/>
      <c r="P6" s="89"/>
      <c r="Q6" s="89"/>
      <c r="R6" s="90"/>
      <c r="S6" s="90"/>
      <c r="T6" s="90"/>
      <c r="U6" s="77"/>
    </row>
    <row r="7" spans="1:21" ht="18">
      <c r="A7" s="162"/>
      <c r="B7" s="145" t="s">
        <v>41</v>
      </c>
      <c r="C7" s="146"/>
      <c r="D7" s="147"/>
      <c r="E7" s="70">
        <v>0</v>
      </c>
      <c r="F7" s="71">
        <v>0.19</v>
      </c>
      <c r="G7" s="72">
        <f>+E7</f>
        <v>0</v>
      </c>
      <c r="H7" s="46"/>
      <c r="J7" s="91"/>
      <c r="K7" s="90" t="s">
        <v>26</v>
      </c>
      <c r="L7" s="90" t="s">
        <v>42</v>
      </c>
      <c r="M7" s="90">
        <v>0.01</v>
      </c>
      <c r="N7" s="90"/>
      <c r="O7" s="90"/>
      <c r="P7" s="91"/>
      <c r="Q7" s="91"/>
      <c r="R7" s="90"/>
      <c r="S7" s="90"/>
      <c r="T7" s="90"/>
      <c r="U7" s="77"/>
    </row>
    <row r="8" spans="1:21" ht="18">
      <c r="A8" s="162"/>
      <c r="B8" s="145" t="s">
        <v>43</v>
      </c>
      <c r="C8" s="146"/>
      <c r="D8" s="147"/>
      <c r="E8" s="70"/>
      <c r="F8" s="71">
        <v>0</v>
      </c>
      <c r="G8" s="72">
        <f>+E8</f>
        <v>0</v>
      </c>
      <c r="H8" s="46"/>
      <c r="J8" s="91"/>
      <c r="K8" s="90" t="s">
        <v>26</v>
      </c>
      <c r="L8" s="90" t="s">
        <v>44</v>
      </c>
      <c r="M8" s="90">
        <v>0.02</v>
      </c>
      <c r="N8" s="90"/>
      <c r="O8" s="90"/>
      <c r="P8" s="91"/>
      <c r="Q8" s="91"/>
      <c r="R8" s="90"/>
      <c r="S8" s="90"/>
      <c r="T8" s="90"/>
      <c r="U8" s="77"/>
    </row>
    <row r="9" spans="1:21" ht="18">
      <c r="A9" s="162"/>
      <c r="B9" s="145" t="s">
        <v>45</v>
      </c>
      <c r="C9" s="146"/>
      <c r="D9" s="147"/>
      <c r="E9" s="70"/>
      <c r="F9" s="71">
        <v>0</v>
      </c>
      <c r="G9" s="72">
        <f>+E9</f>
        <v>0</v>
      </c>
      <c r="H9" s="46"/>
      <c r="J9" s="91"/>
      <c r="K9" s="90" t="s">
        <v>26</v>
      </c>
      <c r="L9" s="90" t="s">
        <v>46</v>
      </c>
      <c r="M9" s="90">
        <v>0.02</v>
      </c>
      <c r="N9" s="90"/>
      <c r="O9" s="90"/>
      <c r="P9" s="91"/>
      <c r="Q9" s="91"/>
      <c r="R9" s="90"/>
      <c r="S9" s="90"/>
      <c r="T9" s="90"/>
      <c r="U9" s="77"/>
    </row>
    <row r="10" spans="1:21" ht="18">
      <c r="A10" s="162"/>
      <c r="B10" s="156" t="s">
        <v>47</v>
      </c>
      <c r="C10" s="156"/>
      <c r="D10" s="156"/>
      <c r="E10" s="156"/>
      <c r="F10" s="156"/>
      <c r="G10" s="73">
        <f>SUM(G6:G9)</f>
        <v>83755275</v>
      </c>
      <c r="H10" s="46"/>
      <c r="J10" s="91"/>
      <c r="K10" s="90" t="s">
        <v>26</v>
      </c>
      <c r="L10" s="90" t="s">
        <v>48</v>
      </c>
      <c r="M10" s="90">
        <v>3.5000000000000003E-2</v>
      </c>
      <c r="N10" s="90"/>
      <c r="O10" s="90"/>
      <c r="P10" s="91"/>
      <c r="Q10" s="91"/>
      <c r="R10" s="90"/>
      <c r="S10" s="90"/>
      <c r="T10" s="90"/>
      <c r="U10" s="77"/>
    </row>
    <row r="11" spans="1:21" ht="18">
      <c r="A11" s="162"/>
      <c r="B11" s="145" t="s">
        <v>49</v>
      </c>
      <c r="C11" s="146"/>
      <c r="D11" s="147"/>
      <c r="E11" s="74">
        <f>+E6</f>
        <v>83755275</v>
      </c>
      <c r="F11" s="75">
        <f>+F6</f>
        <v>0.19</v>
      </c>
      <c r="G11" s="76">
        <f>+E11*F11</f>
        <v>15913502.25</v>
      </c>
      <c r="H11" s="46"/>
      <c r="J11" s="91"/>
      <c r="K11" s="90" t="s">
        <v>30</v>
      </c>
      <c r="L11" s="90" t="s">
        <v>50</v>
      </c>
      <c r="M11" s="90">
        <v>0.04</v>
      </c>
      <c r="N11" s="90"/>
      <c r="O11" s="90"/>
      <c r="P11" s="91"/>
      <c r="Q11" s="91"/>
      <c r="R11" s="90"/>
      <c r="S11" s="90"/>
      <c r="T11" s="90"/>
      <c r="U11" s="77"/>
    </row>
    <row r="12" spans="1:21" ht="18">
      <c r="A12" s="162"/>
      <c r="B12" s="145" t="s">
        <v>51</v>
      </c>
      <c r="C12" s="146"/>
      <c r="D12" s="147"/>
      <c r="E12" s="74">
        <f t="shared" ref="E12:F14" si="0">+E7</f>
        <v>0</v>
      </c>
      <c r="F12" s="75">
        <f t="shared" si="0"/>
        <v>0.19</v>
      </c>
      <c r="G12" s="76">
        <f>+E12*F12</f>
        <v>0</v>
      </c>
      <c r="H12" s="46"/>
      <c r="J12" s="91"/>
      <c r="K12" s="90" t="s">
        <v>30</v>
      </c>
      <c r="L12" s="90" t="s">
        <v>52</v>
      </c>
      <c r="M12" s="90">
        <v>3.5000000000000003E-2</v>
      </c>
      <c r="N12" s="90"/>
      <c r="O12" s="90"/>
      <c r="P12" s="91"/>
      <c r="Q12" s="91"/>
      <c r="R12" s="90"/>
      <c r="S12" s="90"/>
      <c r="T12" s="90"/>
      <c r="U12" s="77"/>
    </row>
    <row r="13" spans="1:21" ht="18">
      <c r="A13" s="162"/>
      <c r="B13" s="145" t="s">
        <v>53</v>
      </c>
      <c r="C13" s="146"/>
      <c r="D13" s="147"/>
      <c r="E13" s="74">
        <f t="shared" si="0"/>
        <v>0</v>
      </c>
      <c r="F13" s="75">
        <f t="shared" si="0"/>
        <v>0</v>
      </c>
      <c r="G13" s="76">
        <f>+E13*F13</f>
        <v>0</v>
      </c>
      <c r="H13" s="46"/>
      <c r="J13" s="91"/>
      <c r="K13" s="91"/>
      <c r="L13" s="90" t="s">
        <v>54</v>
      </c>
      <c r="M13" s="92">
        <v>0</v>
      </c>
      <c r="N13" s="90"/>
      <c r="O13" s="90"/>
      <c r="P13" s="91"/>
      <c r="Q13" s="91"/>
      <c r="R13" s="90"/>
      <c r="S13" s="90"/>
      <c r="T13" s="90"/>
    </row>
    <row r="14" spans="1:21" ht="18">
      <c r="A14" s="162"/>
      <c r="B14" s="145" t="s">
        <v>55</v>
      </c>
      <c r="C14" s="146"/>
      <c r="D14" s="147"/>
      <c r="E14" s="74">
        <f t="shared" si="0"/>
        <v>0</v>
      </c>
      <c r="F14" s="75">
        <f t="shared" si="0"/>
        <v>0</v>
      </c>
      <c r="G14" s="76">
        <f>+E14*F14</f>
        <v>0</v>
      </c>
      <c r="H14" s="46"/>
      <c r="J14" s="91"/>
      <c r="K14" s="89" t="s">
        <v>21</v>
      </c>
      <c r="L14" s="90"/>
      <c r="M14" s="92"/>
      <c r="N14" s="90"/>
      <c r="O14" s="90"/>
      <c r="P14" s="90"/>
      <c r="Q14" s="90"/>
      <c r="R14" s="90"/>
      <c r="S14" s="90"/>
      <c r="T14" s="90"/>
    </row>
    <row r="15" spans="1:21" ht="18">
      <c r="A15" s="162"/>
      <c r="B15" s="156" t="s">
        <v>56</v>
      </c>
      <c r="C15" s="156"/>
      <c r="D15" s="156"/>
      <c r="E15" s="156"/>
      <c r="F15" s="156"/>
      <c r="G15" s="73">
        <f>SUM(G11:G14)</f>
        <v>15913502.25</v>
      </c>
      <c r="H15" s="46"/>
      <c r="J15" s="91"/>
      <c r="K15" s="89" t="s">
        <v>26</v>
      </c>
      <c r="L15" s="90"/>
      <c r="M15" s="92"/>
      <c r="N15" s="90"/>
      <c r="O15" s="90"/>
      <c r="P15" s="90"/>
      <c r="Q15" s="90"/>
      <c r="R15" s="90"/>
      <c r="S15" s="90"/>
      <c r="T15" s="90"/>
    </row>
    <row r="16" spans="1:21" ht="18">
      <c r="A16" s="163"/>
      <c r="B16" s="156" t="s">
        <v>57</v>
      </c>
      <c r="C16" s="156"/>
      <c r="D16" s="156"/>
      <c r="E16" s="156"/>
      <c r="F16" s="156"/>
      <c r="G16" s="73">
        <f>+G10+G15</f>
        <v>99668777.25</v>
      </c>
      <c r="H16" s="46"/>
      <c r="J16" s="91"/>
      <c r="K16" s="89" t="s">
        <v>30</v>
      </c>
      <c r="L16" s="90"/>
      <c r="M16" s="92"/>
      <c r="N16" s="90"/>
      <c r="O16" s="90"/>
      <c r="P16" s="90"/>
      <c r="Q16" s="90"/>
      <c r="R16" s="90"/>
      <c r="S16" s="90"/>
      <c r="T16" s="90"/>
    </row>
    <row r="17" spans="1:20" ht="36">
      <c r="A17" s="167" t="s">
        <v>58</v>
      </c>
      <c r="B17" s="80" t="s">
        <v>59</v>
      </c>
      <c r="C17" s="81" t="s">
        <v>60</v>
      </c>
      <c r="D17" s="81" t="s">
        <v>61</v>
      </c>
      <c r="E17" s="81" t="s">
        <v>23</v>
      </c>
      <c r="F17" s="80" t="s">
        <v>3</v>
      </c>
      <c r="G17" s="81" t="s">
        <v>62</v>
      </c>
      <c r="H17" s="46"/>
      <c r="J17" s="91"/>
      <c r="K17" s="91"/>
      <c r="L17" s="90"/>
      <c r="M17" s="92"/>
      <c r="N17" s="90"/>
      <c r="O17" s="90"/>
      <c r="P17" s="90"/>
      <c r="Q17" s="90"/>
      <c r="R17" s="90"/>
      <c r="S17" s="90"/>
      <c r="T17" s="90"/>
    </row>
    <row r="18" spans="1:20" ht="36">
      <c r="A18" s="168"/>
      <c r="B18" s="82" t="s">
        <v>63</v>
      </c>
      <c r="C18" s="83">
        <f>+G10</f>
        <v>83755275</v>
      </c>
      <c r="D18" s="87" t="s">
        <v>64</v>
      </c>
      <c r="E18" s="88" t="s">
        <v>52</v>
      </c>
      <c r="F18" s="85">
        <f>+VLOOKUP(E18,L$2:$M$13,2,0)</f>
        <v>3.5000000000000003E-2</v>
      </c>
      <c r="G18" s="86">
        <f>+C18*F18</f>
        <v>2931434.6250000005</v>
      </c>
      <c r="H18" s="46"/>
      <c r="J18" s="91"/>
      <c r="K18" s="89"/>
      <c r="L18" s="90"/>
      <c r="M18" s="92"/>
      <c r="N18" s="90"/>
      <c r="O18" s="90"/>
      <c r="P18" s="90"/>
      <c r="Q18" s="90"/>
      <c r="R18" s="90"/>
      <c r="S18" s="90"/>
      <c r="T18" s="90"/>
    </row>
    <row r="19" spans="1:20" ht="43.5" customHeight="1">
      <c r="A19" s="168"/>
      <c r="B19" s="82" t="s">
        <v>65</v>
      </c>
      <c r="C19" s="83">
        <f>+G15</f>
        <v>15913502.25</v>
      </c>
      <c r="D19" s="148" t="s">
        <v>66</v>
      </c>
      <c r="E19" s="148"/>
      <c r="F19" s="66">
        <v>0.15</v>
      </c>
      <c r="G19" s="84">
        <f>+C19*F19</f>
        <v>2387025.3374999999</v>
      </c>
      <c r="H19" s="46"/>
      <c r="J19" s="46"/>
    </row>
    <row r="20" spans="1:20" ht="42.75">
      <c r="A20" s="168"/>
      <c r="B20" s="93" t="s">
        <v>59</v>
      </c>
      <c r="C20" s="94" t="s">
        <v>67</v>
      </c>
      <c r="D20" s="149" t="s">
        <v>68</v>
      </c>
      <c r="E20" s="150"/>
      <c r="F20" s="93" t="s">
        <v>3</v>
      </c>
      <c r="G20" s="94" t="s">
        <v>62</v>
      </c>
      <c r="H20" s="67" t="s">
        <v>69</v>
      </c>
      <c r="I20" s="51">
        <f>+VLOOKUP(D21,'Tarifas validar '!A$5:G425,7,0)</f>
        <v>1.06</v>
      </c>
      <c r="J20" s="52" t="s">
        <v>70</v>
      </c>
      <c r="K20" s="51">
        <f>+VLOOKUP(D21,'Tarifas validar '!A$5:Z425,8,0)</f>
        <v>10.6</v>
      </c>
    </row>
    <row r="21" spans="1:20" ht="20.25" customHeight="1">
      <c r="A21" s="168"/>
      <c r="B21" s="157" t="s">
        <v>71</v>
      </c>
      <c r="C21" s="159">
        <f>+G10</f>
        <v>83755275</v>
      </c>
      <c r="D21" s="151">
        <v>6820</v>
      </c>
      <c r="E21" s="152"/>
      <c r="F21" s="55">
        <f>+VLOOKUP(D21,'Tarifas validar '!A$5:C425,3,0)</f>
        <v>10</v>
      </c>
      <c r="G21" s="143">
        <f>+(C21*F21)/1000</f>
        <v>837552.75</v>
      </c>
      <c r="H21" s="135">
        <f>+I20*C21%</f>
        <v>887805.91500000004</v>
      </c>
      <c r="I21" s="135"/>
      <c r="J21" s="135">
        <f>+(K20*C21)/1000</f>
        <v>887805.91500000004</v>
      </c>
      <c r="K21" s="135"/>
    </row>
    <row r="22" spans="1:20" ht="63.75" customHeight="1">
      <c r="A22" s="168"/>
      <c r="B22" s="158"/>
      <c r="C22" s="160"/>
      <c r="D22" s="133" t="str">
        <f>+VLOOKUP(D21,'Tarifas validar '!A$5:C425,2,0)</f>
        <v>Actividades inmobiliarias realizadas a cambio de una retribución o por contrata</v>
      </c>
      <c r="E22" s="134"/>
      <c r="F22" s="56" t="s">
        <v>72</v>
      </c>
      <c r="G22" s="144"/>
      <c r="H22" s="135"/>
      <c r="I22" s="135"/>
      <c r="J22" s="135"/>
      <c r="K22" s="135"/>
    </row>
    <row r="23" spans="1:20" ht="29.25" customHeight="1">
      <c r="A23" s="169"/>
      <c r="B23" s="53" t="s">
        <v>16</v>
      </c>
      <c r="C23" s="54">
        <f>+G21</f>
        <v>837552.75</v>
      </c>
      <c r="D23" s="54"/>
      <c r="E23" s="50"/>
      <c r="F23" s="57">
        <v>0.06</v>
      </c>
      <c r="G23" s="58">
        <f>+C23*F23</f>
        <v>50253.165000000001</v>
      </c>
      <c r="H23" s="135"/>
      <c r="I23" s="135"/>
      <c r="J23" s="135"/>
      <c r="K23" s="135"/>
    </row>
    <row r="24" spans="1:20" ht="38.25" customHeight="1" thickBot="1">
      <c r="A24" s="59"/>
      <c r="B24" s="170" t="s">
        <v>73</v>
      </c>
      <c r="C24" s="170"/>
      <c r="D24" s="170"/>
      <c r="E24" s="170"/>
      <c r="F24" s="170"/>
      <c r="G24" s="60">
        <f>+G18+G19+G21+G23</f>
        <v>6206265.8775000004</v>
      </c>
      <c r="H24" s="46"/>
      <c r="J24" s="46"/>
    </row>
    <row r="25" spans="1:20" ht="20.25">
      <c r="A25" s="61"/>
      <c r="B25" s="61"/>
      <c r="C25" s="61"/>
      <c r="D25" s="61"/>
      <c r="E25" s="61"/>
      <c r="F25" s="61"/>
      <c r="G25" s="62"/>
      <c r="H25" s="46"/>
      <c r="J25" s="46"/>
    </row>
    <row r="26" spans="1:20" ht="28.5" customHeight="1" thickBot="1">
      <c r="A26" s="130" t="s">
        <v>74</v>
      </c>
      <c r="B26" s="131"/>
      <c r="C26" s="131"/>
      <c r="D26" s="131"/>
      <c r="E26" s="131"/>
      <c r="F26" s="132"/>
      <c r="G26" s="64">
        <v>0</v>
      </c>
      <c r="H26" s="46"/>
      <c r="J26" s="46"/>
    </row>
    <row r="27" spans="1:20" ht="20.25">
      <c r="A27" s="61"/>
      <c r="B27" s="61"/>
      <c r="C27" s="61"/>
      <c r="D27" s="61"/>
      <c r="E27" s="61"/>
      <c r="F27" s="61"/>
      <c r="G27" s="62"/>
      <c r="H27" s="46"/>
      <c r="J27" s="46"/>
    </row>
    <row r="28" spans="1:20" ht="53.25" customHeight="1" thickBot="1">
      <c r="A28" s="179" t="s">
        <v>75</v>
      </c>
      <c r="B28" s="180"/>
      <c r="C28" s="180"/>
      <c r="D28" s="180"/>
      <c r="E28" s="180"/>
      <c r="F28" s="181"/>
      <c r="G28" s="63">
        <f>+G16-G24-G26</f>
        <v>93462511.372500002</v>
      </c>
      <c r="H28" s="46"/>
      <c r="J28" s="46"/>
    </row>
    <row r="29" spans="1:20">
      <c r="H29" s="46"/>
      <c r="J29" s="46"/>
    </row>
    <row r="30" spans="1:20">
      <c r="H30" s="46"/>
      <c r="J30" s="46"/>
      <c r="K30" s="46"/>
    </row>
    <row r="31" spans="1:20">
      <c r="H31" s="48"/>
      <c r="J31" s="46"/>
    </row>
    <row r="32" spans="1:20">
      <c r="H32" s="46"/>
      <c r="J32" s="46"/>
      <c r="K32" s="46"/>
    </row>
    <row r="33" spans="8:11">
      <c r="H33" s="49"/>
      <c r="J33" s="49"/>
      <c r="K33" s="49"/>
    </row>
  </sheetData>
  <mergeCells count="30">
    <mergeCell ref="B13:D13"/>
    <mergeCell ref="B14:D14"/>
    <mergeCell ref="B1:G1"/>
    <mergeCell ref="B2:G2"/>
    <mergeCell ref="B3:G3"/>
    <mergeCell ref="B4:G4"/>
    <mergeCell ref="B5:D5"/>
    <mergeCell ref="B16:F16"/>
    <mergeCell ref="A17:A23"/>
    <mergeCell ref="D19:E19"/>
    <mergeCell ref="D20:E20"/>
    <mergeCell ref="B21:B22"/>
    <mergeCell ref="C21:C22"/>
    <mergeCell ref="D21:E21"/>
    <mergeCell ref="A5:A16"/>
    <mergeCell ref="B15:F15"/>
    <mergeCell ref="B6:D6"/>
    <mergeCell ref="B7:D7"/>
    <mergeCell ref="B8:D8"/>
    <mergeCell ref="B9:D9"/>
    <mergeCell ref="B10:F10"/>
    <mergeCell ref="B11:D11"/>
    <mergeCell ref="B12:D12"/>
    <mergeCell ref="A28:F28"/>
    <mergeCell ref="G21:G22"/>
    <mergeCell ref="H21:I23"/>
    <mergeCell ref="J21:K23"/>
    <mergeCell ref="D22:E22"/>
    <mergeCell ref="B24:F24"/>
    <mergeCell ref="A26:F26"/>
  </mergeCells>
  <dataValidations count="3">
    <dataValidation type="list" allowBlank="1" showInputMessage="1" showErrorMessage="1" sqref="F19" xr:uid="{482D6586-9636-4807-AC0E-24B52E01DE49}">
      <formula1>"15%,0%"</formula1>
    </dataValidation>
    <dataValidation type="list" allowBlank="1" showInputMessage="1" showErrorMessage="1" sqref="F6:F9" xr:uid="{C96D434A-D8E7-4A68-A62F-CBD881BDE64C}">
      <formula1>"0%,5%,19%"</formula1>
    </dataValidation>
    <dataValidation type="list" allowBlank="1" showInputMessage="1" showErrorMessage="1" sqref="E18" xr:uid="{CF355794-B01C-48C1-8BD8-A1D6FB5A530C}">
      <formula1>INDIRECT($D$18)</formula1>
    </dataValidation>
  </dataValidations>
  <pageMargins left="0.70866141732283472" right="0.70866141732283472" top="0.74803149606299213" bottom="0.74803149606299213" header="0.31496062992125984" footer="0.31496062992125984"/>
  <pageSetup scale="45" orientation="landscape" r:id="rId1"/>
  <tableParts count="2">
    <tablePart r:id="rId2"/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99AB658-D384-4C76-8564-D588F4491C96}">
          <x14:formula1>
            <xm:f>Hoja3!$B$3:$B$6</xm:f>
          </x14:formula1>
          <xm:sqref>D18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9FAD4F-2172-4CDE-BFBF-B921BAE436BB}">
  <sheetPr>
    <pageSetUpPr fitToPage="1"/>
  </sheetPr>
  <dimension ref="A1:U33"/>
  <sheetViews>
    <sheetView zoomScale="70" zoomScaleNormal="70" zoomScaleSheetLayoutView="70" workbookViewId="0">
      <selection activeCell="H21" sqref="H21:I23"/>
    </sheetView>
  </sheetViews>
  <sheetFormatPr defaultColWidth="10.7109375" defaultRowHeight="15"/>
  <cols>
    <col min="1" max="1" width="32.28515625" style="44" customWidth="1"/>
    <col min="2" max="2" width="29.5703125" style="44" customWidth="1"/>
    <col min="3" max="3" width="23.28515625" style="44" bestFit="1" customWidth="1"/>
    <col min="4" max="4" width="23.28515625" style="44" customWidth="1"/>
    <col min="5" max="5" width="39" style="44" customWidth="1"/>
    <col min="6" max="6" width="18.42578125" style="44" customWidth="1"/>
    <col min="7" max="7" width="26" style="47" bestFit="1" customWidth="1"/>
    <col min="8" max="8" width="20.5703125" style="44" customWidth="1"/>
    <col min="9" max="9" width="11" style="44" bestFit="1" customWidth="1"/>
    <col min="10" max="10" width="18" style="44" bestFit="1" customWidth="1"/>
    <col min="11" max="11" width="26.140625" style="44" bestFit="1" customWidth="1"/>
    <col min="12" max="12" width="25.140625" style="45" bestFit="1" customWidth="1"/>
    <col min="13" max="13" width="10.7109375" style="65"/>
    <col min="14" max="15" width="10.7109375" style="45"/>
    <col min="16" max="17" width="18.7109375" style="45" customWidth="1"/>
    <col min="18" max="18" width="24.5703125" style="45" bestFit="1" customWidth="1"/>
    <col min="19" max="19" width="41.5703125" style="45" customWidth="1"/>
    <col min="20" max="20" width="38.85546875" style="45" bestFit="1" customWidth="1"/>
    <col min="21" max="16384" width="10.7109375" style="45"/>
  </cols>
  <sheetData>
    <row r="1" spans="1:21" ht="24" customHeight="1">
      <c r="A1" s="78" t="s">
        <v>19</v>
      </c>
      <c r="B1" s="136" t="s">
        <v>20</v>
      </c>
      <c r="C1" s="137"/>
      <c r="D1" s="137"/>
      <c r="E1" s="137"/>
      <c r="F1" s="137"/>
      <c r="G1" s="138"/>
      <c r="J1" s="89" t="s">
        <v>21</v>
      </c>
      <c r="K1" s="90" t="s">
        <v>22</v>
      </c>
      <c r="L1" s="90" t="s">
        <v>23</v>
      </c>
      <c r="M1" s="90" t="s">
        <v>24</v>
      </c>
      <c r="N1" s="90"/>
      <c r="O1" s="90"/>
      <c r="P1" s="90"/>
      <c r="Q1" s="90"/>
      <c r="R1" s="89"/>
      <c r="S1" s="89"/>
      <c r="T1" s="90"/>
      <c r="U1" s="77"/>
    </row>
    <row r="2" spans="1:21" ht="24" customHeight="1">
      <c r="A2" s="79" t="s">
        <v>25</v>
      </c>
      <c r="B2" s="139">
        <v>901677831</v>
      </c>
      <c r="C2" s="140"/>
      <c r="D2" s="140"/>
      <c r="E2" s="140"/>
      <c r="F2" s="140"/>
      <c r="G2" s="141"/>
      <c r="J2" s="89" t="s">
        <v>26</v>
      </c>
      <c r="K2" s="90" t="s">
        <v>21</v>
      </c>
      <c r="L2" s="90" t="s">
        <v>27</v>
      </c>
      <c r="M2" s="90">
        <v>1.4999999999999999E-2</v>
      </c>
      <c r="N2" s="90"/>
      <c r="O2" s="90"/>
      <c r="P2" s="89"/>
      <c r="Q2" s="89"/>
      <c r="R2" s="90"/>
      <c r="S2" s="90"/>
      <c r="T2" s="90"/>
      <c r="U2" s="77"/>
    </row>
    <row r="3" spans="1:21" ht="24" customHeight="1">
      <c r="A3" s="79" t="s">
        <v>28</v>
      </c>
      <c r="B3" s="139" t="s">
        <v>29</v>
      </c>
      <c r="C3" s="140"/>
      <c r="D3" s="140"/>
      <c r="E3" s="140"/>
      <c r="F3" s="140"/>
      <c r="G3" s="141"/>
      <c r="J3" s="89" t="s">
        <v>30</v>
      </c>
      <c r="K3" s="90" t="s">
        <v>21</v>
      </c>
      <c r="L3" s="90" t="s">
        <v>31</v>
      </c>
      <c r="M3" s="90">
        <v>2.5000000000000001E-2</v>
      </c>
      <c r="N3" s="90"/>
      <c r="O3" s="90"/>
      <c r="P3" s="89"/>
      <c r="Q3" s="89"/>
      <c r="R3" s="90"/>
      <c r="S3" s="90"/>
      <c r="T3" s="90"/>
      <c r="U3" s="77"/>
    </row>
    <row r="4" spans="1:21" ht="24" customHeight="1">
      <c r="A4" s="79" t="s">
        <v>32</v>
      </c>
      <c r="B4" s="142">
        <v>45322</v>
      </c>
      <c r="C4" s="140"/>
      <c r="D4" s="140"/>
      <c r="E4" s="140"/>
      <c r="F4" s="140"/>
      <c r="G4" s="141"/>
      <c r="J4" s="89"/>
      <c r="K4" s="90" t="s">
        <v>21</v>
      </c>
      <c r="L4" s="90" t="s">
        <v>33</v>
      </c>
      <c r="M4" s="90">
        <v>3.5000000000000003E-2</v>
      </c>
      <c r="N4" s="90"/>
      <c r="O4" s="90"/>
      <c r="P4" s="89"/>
      <c r="Q4" s="89"/>
      <c r="R4" s="90"/>
      <c r="S4" s="90"/>
      <c r="T4" s="90"/>
      <c r="U4" s="77"/>
    </row>
    <row r="5" spans="1:21" ht="36">
      <c r="A5" s="161" t="s">
        <v>34</v>
      </c>
      <c r="B5" s="164" t="s">
        <v>35</v>
      </c>
      <c r="C5" s="165"/>
      <c r="D5" s="95" t="s">
        <v>505</v>
      </c>
      <c r="E5" s="68" t="s">
        <v>36</v>
      </c>
      <c r="F5" s="69" t="s">
        <v>3</v>
      </c>
      <c r="G5" s="68" t="s">
        <v>37</v>
      </c>
      <c r="J5" s="89"/>
      <c r="K5" s="90" t="s">
        <v>26</v>
      </c>
      <c r="L5" s="90" t="s">
        <v>38</v>
      </c>
      <c r="M5" s="90">
        <v>0.04</v>
      </c>
      <c r="N5" s="90"/>
      <c r="O5" s="90"/>
      <c r="P5" s="89"/>
      <c r="Q5" s="89"/>
      <c r="R5" s="90"/>
      <c r="S5" s="90"/>
      <c r="T5" s="90"/>
      <c r="U5" s="77"/>
    </row>
    <row r="6" spans="1:21" ht="18" customHeight="1">
      <c r="A6" s="162"/>
      <c r="B6" s="145" t="s">
        <v>506</v>
      </c>
      <c r="C6" s="146"/>
      <c r="D6" s="147"/>
      <c r="E6" s="70">
        <v>6866356.5499999998</v>
      </c>
      <c r="F6" s="71">
        <v>0</v>
      </c>
      <c r="G6" s="72">
        <f>+E6</f>
        <v>6866356.5499999998</v>
      </c>
      <c r="H6" s="46"/>
      <c r="J6" s="91"/>
      <c r="K6" s="90" t="s">
        <v>26</v>
      </c>
      <c r="L6" s="90" t="s">
        <v>40</v>
      </c>
      <c r="M6" s="90">
        <v>0.06</v>
      </c>
      <c r="N6" s="90"/>
      <c r="O6" s="90"/>
      <c r="P6" s="89"/>
      <c r="Q6" s="89"/>
      <c r="R6" s="90"/>
      <c r="S6" s="90"/>
      <c r="T6" s="90"/>
      <c r="U6" s="77"/>
    </row>
    <row r="7" spans="1:21" ht="18">
      <c r="A7" s="162"/>
      <c r="B7" s="177" t="s">
        <v>507</v>
      </c>
      <c r="C7" s="178"/>
      <c r="D7" s="97">
        <v>0.1</v>
      </c>
      <c r="E7" s="98">
        <f>+E6*D7</f>
        <v>686635.65500000003</v>
      </c>
      <c r="F7" s="71">
        <v>0</v>
      </c>
      <c r="G7" s="72">
        <f>+E7</f>
        <v>686635.65500000003</v>
      </c>
      <c r="H7" s="46"/>
      <c r="J7" s="91"/>
      <c r="K7" s="90" t="s">
        <v>26</v>
      </c>
      <c r="L7" s="90" t="s">
        <v>42</v>
      </c>
      <c r="M7" s="90">
        <v>0.01</v>
      </c>
      <c r="N7" s="90"/>
      <c r="O7" s="90"/>
      <c r="P7" s="91"/>
      <c r="Q7" s="91"/>
      <c r="R7" s="90"/>
      <c r="S7" s="90"/>
      <c r="T7" s="90"/>
      <c r="U7" s="77"/>
    </row>
    <row r="8" spans="1:21" ht="18">
      <c r="A8" s="162"/>
      <c r="B8" s="177" t="s">
        <v>508</v>
      </c>
      <c r="C8" s="178"/>
      <c r="D8" s="97">
        <v>0</v>
      </c>
      <c r="E8" s="98">
        <f>+E6*D8</f>
        <v>0</v>
      </c>
      <c r="F8" s="71">
        <v>0</v>
      </c>
      <c r="G8" s="72">
        <f>+E8</f>
        <v>0</v>
      </c>
      <c r="H8" s="46"/>
      <c r="J8" s="91"/>
      <c r="K8" s="90" t="s">
        <v>26</v>
      </c>
      <c r="L8" s="90" t="s">
        <v>44</v>
      </c>
      <c r="M8" s="90">
        <v>0.02</v>
      </c>
      <c r="N8" s="90"/>
      <c r="O8" s="90"/>
      <c r="P8" s="91"/>
      <c r="Q8" s="91"/>
      <c r="R8" s="90"/>
      <c r="S8" s="90"/>
      <c r="T8" s="90"/>
      <c r="U8" s="77"/>
    </row>
    <row r="9" spans="1:21" ht="18">
      <c r="A9" s="162"/>
      <c r="B9" s="177" t="s">
        <v>509</v>
      </c>
      <c r="C9" s="178"/>
      <c r="D9" s="97">
        <v>0</v>
      </c>
      <c r="E9" s="98">
        <f>+E6*D9</f>
        <v>0</v>
      </c>
      <c r="F9" s="71">
        <v>0.19</v>
      </c>
      <c r="G9" s="72">
        <f>+E9</f>
        <v>0</v>
      </c>
      <c r="H9" s="46"/>
      <c r="J9" s="91"/>
      <c r="K9" s="90" t="s">
        <v>26</v>
      </c>
      <c r="L9" s="90" t="s">
        <v>46</v>
      </c>
      <c r="M9" s="90">
        <v>0.02</v>
      </c>
      <c r="N9" s="90"/>
      <c r="O9" s="90"/>
      <c r="P9" s="91"/>
      <c r="Q9" s="91"/>
      <c r="R9" s="90"/>
      <c r="S9" s="90"/>
      <c r="T9" s="90"/>
      <c r="U9" s="77"/>
    </row>
    <row r="10" spans="1:21" ht="18">
      <c r="A10" s="162"/>
      <c r="B10" s="156" t="s">
        <v>47</v>
      </c>
      <c r="C10" s="156"/>
      <c r="D10" s="156"/>
      <c r="E10" s="156"/>
      <c r="F10" s="156"/>
      <c r="G10" s="73">
        <f>SUM(G6:G9)</f>
        <v>7552992.2050000001</v>
      </c>
      <c r="H10" s="46"/>
      <c r="J10" s="91"/>
      <c r="K10" s="90" t="s">
        <v>26</v>
      </c>
      <c r="L10" s="90" t="s">
        <v>48</v>
      </c>
      <c r="M10" s="90">
        <v>3.5000000000000003E-2</v>
      </c>
      <c r="N10" s="90"/>
      <c r="O10" s="90"/>
      <c r="P10" s="91"/>
      <c r="Q10" s="91"/>
      <c r="R10" s="90"/>
      <c r="S10" s="90"/>
      <c r="T10" s="90"/>
      <c r="U10" s="77"/>
    </row>
    <row r="11" spans="1:21" ht="18">
      <c r="A11" s="162"/>
      <c r="B11" s="145" t="s">
        <v>510</v>
      </c>
      <c r="C11" s="146"/>
      <c r="D11" s="147"/>
      <c r="E11" s="74">
        <f>+E7</f>
        <v>686635.65500000003</v>
      </c>
      <c r="F11" s="75">
        <f>+F9</f>
        <v>0.19</v>
      </c>
      <c r="G11" s="76">
        <f>+E11*F11</f>
        <v>130460.77445000001</v>
      </c>
      <c r="H11" s="46"/>
      <c r="J11" s="91"/>
      <c r="K11" s="90" t="s">
        <v>30</v>
      </c>
      <c r="L11" s="90" t="s">
        <v>50</v>
      </c>
      <c r="M11" s="90">
        <v>0.04</v>
      </c>
      <c r="N11" s="90"/>
      <c r="O11" s="90"/>
      <c r="P11" s="91"/>
      <c r="Q11" s="91"/>
      <c r="R11" s="90"/>
      <c r="S11" s="90"/>
      <c r="T11" s="90"/>
      <c r="U11" s="77"/>
    </row>
    <row r="12" spans="1:21" ht="18">
      <c r="A12" s="162"/>
      <c r="B12" s="145"/>
      <c r="C12" s="146"/>
      <c r="D12" s="147"/>
      <c r="E12" s="74"/>
      <c r="F12" s="75"/>
      <c r="G12" s="76">
        <f>+E12*F12</f>
        <v>0</v>
      </c>
      <c r="H12" s="46"/>
      <c r="J12" s="91"/>
      <c r="K12" s="90" t="s">
        <v>30</v>
      </c>
      <c r="L12" s="90" t="s">
        <v>52</v>
      </c>
      <c r="M12" s="90">
        <v>3.5000000000000003E-2</v>
      </c>
      <c r="N12" s="90"/>
      <c r="O12" s="90"/>
      <c r="P12" s="91"/>
      <c r="Q12" s="91"/>
      <c r="R12" s="90"/>
      <c r="S12" s="90"/>
      <c r="T12" s="90"/>
      <c r="U12" s="77"/>
    </row>
    <row r="13" spans="1:21" ht="18">
      <c r="A13" s="162"/>
      <c r="B13" s="145"/>
      <c r="C13" s="146"/>
      <c r="D13" s="147"/>
      <c r="E13" s="74"/>
      <c r="F13" s="75"/>
      <c r="G13" s="76">
        <f>+E13*F13</f>
        <v>0</v>
      </c>
      <c r="H13" s="46"/>
      <c r="J13" s="91"/>
      <c r="K13" s="91"/>
      <c r="L13" s="90" t="s">
        <v>54</v>
      </c>
      <c r="M13" s="92">
        <v>0</v>
      </c>
      <c r="N13" s="90"/>
      <c r="O13" s="90"/>
      <c r="P13" s="91"/>
      <c r="Q13" s="91"/>
      <c r="R13" s="90"/>
      <c r="S13" s="90"/>
      <c r="T13" s="90"/>
    </row>
    <row r="14" spans="1:21" ht="18">
      <c r="A14" s="162"/>
      <c r="B14" s="145"/>
      <c r="C14" s="146"/>
      <c r="D14" s="147"/>
      <c r="E14" s="74"/>
      <c r="F14" s="75"/>
      <c r="G14" s="76">
        <f>+E14*F14</f>
        <v>0</v>
      </c>
      <c r="H14" s="46"/>
      <c r="J14" s="91"/>
      <c r="K14" s="89" t="s">
        <v>21</v>
      </c>
      <c r="L14" s="90"/>
      <c r="M14" s="92"/>
      <c r="N14" s="90"/>
      <c r="O14" s="90"/>
      <c r="P14" s="90"/>
      <c r="Q14" s="90"/>
      <c r="R14" s="90"/>
      <c r="S14" s="90"/>
      <c r="T14" s="90"/>
    </row>
    <row r="15" spans="1:21" ht="18">
      <c r="A15" s="162"/>
      <c r="B15" s="156" t="s">
        <v>56</v>
      </c>
      <c r="C15" s="156"/>
      <c r="D15" s="156"/>
      <c r="E15" s="156"/>
      <c r="F15" s="156"/>
      <c r="G15" s="73">
        <f>SUM(G11:G14)</f>
        <v>130460.77445000001</v>
      </c>
      <c r="H15" s="46"/>
      <c r="J15" s="91"/>
      <c r="K15" s="89" t="s">
        <v>26</v>
      </c>
      <c r="L15" s="90"/>
      <c r="M15" s="92"/>
      <c r="N15" s="90"/>
      <c r="O15" s="90"/>
      <c r="P15" s="90"/>
      <c r="Q15" s="90"/>
      <c r="R15" s="90"/>
      <c r="S15" s="90"/>
      <c r="T15" s="90"/>
    </row>
    <row r="16" spans="1:21" ht="18">
      <c r="A16" s="163"/>
      <c r="B16" s="156" t="s">
        <v>57</v>
      </c>
      <c r="C16" s="156"/>
      <c r="D16" s="156"/>
      <c r="E16" s="156"/>
      <c r="F16" s="156"/>
      <c r="G16" s="73">
        <f>+G10+G15</f>
        <v>7683452.9794500005</v>
      </c>
      <c r="H16" s="46"/>
      <c r="J16" s="99"/>
      <c r="K16" s="100" t="s">
        <v>30</v>
      </c>
      <c r="L16" s="77"/>
      <c r="M16" s="101"/>
      <c r="N16" s="77"/>
      <c r="O16" s="77"/>
      <c r="P16" s="90"/>
      <c r="Q16" s="90"/>
      <c r="R16" s="90"/>
      <c r="S16" s="90"/>
      <c r="T16" s="90"/>
    </row>
    <row r="17" spans="1:20" ht="36">
      <c r="A17" s="167" t="s">
        <v>58</v>
      </c>
      <c r="B17" s="80" t="s">
        <v>59</v>
      </c>
      <c r="C17" s="81" t="s">
        <v>60</v>
      </c>
      <c r="D17" s="81" t="s">
        <v>61</v>
      </c>
      <c r="E17" s="81" t="s">
        <v>23</v>
      </c>
      <c r="F17" s="80" t="s">
        <v>3</v>
      </c>
      <c r="G17" s="81" t="s">
        <v>62</v>
      </c>
      <c r="H17" s="46"/>
      <c r="J17" s="99"/>
      <c r="K17" s="99"/>
      <c r="L17" s="106"/>
      <c r="M17" s="106"/>
      <c r="N17" s="106"/>
      <c r="O17" s="77"/>
      <c r="P17" s="90"/>
      <c r="Q17" s="90"/>
      <c r="R17" s="90"/>
      <c r="S17" s="90"/>
      <c r="T17" s="90"/>
    </row>
    <row r="18" spans="1:20" ht="36">
      <c r="A18" s="168"/>
      <c r="B18" s="82" t="s">
        <v>63</v>
      </c>
      <c r="C18" s="83">
        <f>+E7</f>
        <v>686635.65500000003</v>
      </c>
      <c r="D18" s="87" t="s">
        <v>26</v>
      </c>
      <c r="E18" s="88" t="s">
        <v>44</v>
      </c>
      <c r="F18" s="96">
        <f>+VLOOKUP(E18,L$2:$M$13,2,0)</f>
        <v>0.02</v>
      </c>
      <c r="G18" s="84">
        <f>+C18*F18</f>
        <v>13732.713100000001</v>
      </c>
      <c r="H18" s="46"/>
      <c r="J18" s="99"/>
      <c r="K18" s="100"/>
      <c r="L18" s="106"/>
      <c r="M18" s="106"/>
      <c r="N18" s="106"/>
      <c r="O18" s="77"/>
      <c r="P18" s="90"/>
      <c r="Q18" s="90"/>
      <c r="R18" s="90"/>
      <c r="S18" s="90"/>
      <c r="T18" s="90"/>
    </row>
    <row r="19" spans="1:20" ht="43.5" customHeight="1">
      <c r="A19" s="168"/>
      <c r="B19" s="82" t="s">
        <v>65</v>
      </c>
      <c r="C19" s="83">
        <f>+G15</f>
        <v>130460.77445000001</v>
      </c>
      <c r="D19" s="148" t="s">
        <v>66</v>
      </c>
      <c r="E19" s="148"/>
      <c r="F19" s="66">
        <v>0.15</v>
      </c>
      <c r="G19" s="84">
        <f>+C19*F19</f>
        <v>19569.1161675</v>
      </c>
      <c r="H19" s="46"/>
      <c r="J19" s="102"/>
      <c r="K19" s="100"/>
      <c r="L19" s="107"/>
      <c r="M19" s="107"/>
      <c r="N19" s="107"/>
      <c r="O19" s="77"/>
    </row>
    <row r="20" spans="1:20" ht="53.25" customHeight="1">
      <c r="A20" s="168"/>
      <c r="B20" s="93" t="s">
        <v>59</v>
      </c>
      <c r="C20" s="94" t="s">
        <v>67</v>
      </c>
      <c r="D20" s="149" t="s">
        <v>68</v>
      </c>
      <c r="E20" s="150"/>
      <c r="F20" s="93" t="s">
        <v>3</v>
      </c>
      <c r="G20" s="94" t="s">
        <v>62</v>
      </c>
      <c r="H20" s="67" t="s">
        <v>69</v>
      </c>
      <c r="I20" s="51">
        <f>+VLOOKUP(D21,'Tarifas validar '!A$5:G425,7,0)</f>
        <v>1.06</v>
      </c>
      <c r="J20" s="104" t="s">
        <v>70</v>
      </c>
      <c r="K20" s="105">
        <f>+VLOOKUP(D21,'Tarifas validar '!A$5:Z425,8,0)</f>
        <v>10.6</v>
      </c>
      <c r="L20" s="107"/>
      <c r="M20" s="103"/>
      <c r="N20" s="77"/>
      <c r="O20" s="77"/>
    </row>
    <row r="21" spans="1:20" ht="20.25" customHeight="1">
      <c r="A21" s="168"/>
      <c r="B21" s="157" t="s">
        <v>71</v>
      </c>
      <c r="C21" s="159">
        <f>+C18</f>
        <v>686635.65500000003</v>
      </c>
      <c r="D21" s="151">
        <v>8121</v>
      </c>
      <c r="E21" s="152"/>
      <c r="F21" s="55">
        <f>+VLOOKUP(D21,'Tarifas validar '!A$5:C425,3,0)</f>
        <v>10</v>
      </c>
      <c r="G21" s="143">
        <f>+(C21*F21)/1000</f>
        <v>6866.3565500000004</v>
      </c>
      <c r="H21" s="174">
        <f>+I20*C21%</f>
        <v>7278.3379430000005</v>
      </c>
      <c r="I21" s="174"/>
      <c r="J21" s="182">
        <f>+(K20*C21)/1000</f>
        <v>7278.3379429999995</v>
      </c>
      <c r="K21" s="182"/>
      <c r="L21" s="108"/>
      <c r="M21" s="103"/>
      <c r="N21" s="77"/>
      <c r="O21" s="77"/>
    </row>
    <row r="22" spans="1:20" ht="63.75" customHeight="1">
      <c r="A22" s="168"/>
      <c r="B22" s="158"/>
      <c r="C22" s="160"/>
      <c r="D22" s="175" t="str">
        <f>+VLOOKUP(D21,'Tarifas validar '!A$5:C425,2,0)</f>
        <v>Limpieza general interior de edificios.</v>
      </c>
      <c r="E22" s="176"/>
      <c r="F22" s="56" t="s">
        <v>72</v>
      </c>
      <c r="G22" s="144"/>
      <c r="H22" s="174"/>
      <c r="I22" s="174"/>
      <c r="J22" s="182"/>
      <c r="K22" s="182"/>
      <c r="L22" s="77"/>
      <c r="M22" s="103"/>
      <c r="N22" s="77"/>
      <c r="O22" s="77"/>
    </row>
    <row r="23" spans="1:20" ht="29.25" customHeight="1">
      <c r="A23" s="169"/>
      <c r="B23" s="53" t="s">
        <v>16</v>
      </c>
      <c r="C23" s="54">
        <f>+G21</f>
        <v>6866.3565500000004</v>
      </c>
      <c r="D23" s="54"/>
      <c r="E23" s="50"/>
      <c r="F23" s="57">
        <v>0.06</v>
      </c>
      <c r="G23" s="58">
        <f>+C23*F23</f>
        <v>411.98139300000003</v>
      </c>
      <c r="H23" s="174"/>
      <c r="I23" s="174"/>
      <c r="J23" s="182"/>
      <c r="K23" s="182"/>
      <c r="L23" s="108"/>
      <c r="M23" s="103"/>
      <c r="N23" s="77"/>
      <c r="O23" s="77"/>
    </row>
    <row r="24" spans="1:20" ht="38.25" customHeight="1" thickBot="1">
      <c r="A24" s="59"/>
      <c r="B24" s="170" t="s">
        <v>73</v>
      </c>
      <c r="C24" s="170"/>
      <c r="D24" s="170"/>
      <c r="E24" s="170"/>
      <c r="F24" s="170"/>
      <c r="G24" s="60">
        <f>+G18+G19+G21+G23</f>
        <v>40580.167210499996</v>
      </c>
      <c r="H24" s="46"/>
      <c r="J24" s="46"/>
    </row>
    <row r="25" spans="1:20" ht="20.25">
      <c r="A25" s="61"/>
      <c r="B25" s="61"/>
      <c r="C25" s="61"/>
      <c r="D25" s="61"/>
      <c r="E25" s="61"/>
      <c r="F25" s="61"/>
      <c r="G25" s="62"/>
      <c r="H25" s="46"/>
      <c r="J25" s="46"/>
    </row>
    <row r="26" spans="1:20" ht="28.5" customHeight="1" thickBot="1">
      <c r="A26" s="130" t="s">
        <v>74</v>
      </c>
      <c r="B26" s="131"/>
      <c r="C26" s="131"/>
      <c r="D26" s="131"/>
      <c r="E26" s="131"/>
      <c r="F26" s="132"/>
      <c r="G26" s="64">
        <v>0</v>
      </c>
      <c r="H26" s="46"/>
      <c r="J26" s="46"/>
    </row>
    <row r="27" spans="1:20" ht="20.25">
      <c r="A27" s="61"/>
      <c r="B27" s="61"/>
      <c r="C27" s="61"/>
      <c r="D27" s="61"/>
      <c r="E27" s="61"/>
      <c r="F27" s="61"/>
      <c r="G27" s="62"/>
      <c r="H27" s="46"/>
      <c r="J27" s="46"/>
    </row>
    <row r="28" spans="1:20" ht="53.25" customHeight="1" thickBot="1">
      <c r="A28" s="153" t="s">
        <v>75</v>
      </c>
      <c r="B28" s="154"/>
      <c r="C28" s="154"/>
      <c r="D28" s="154"/>
      <c r="E28" s="154"/>
      <c r="F28" s="155"/>
      <c r="G28" s="63">
        <f>+G16-G24-G26</f>
        <v>7642872.8122395007</v>
      </c>
      <c r="H28" s="46"/>
      <c r="J28" s="46"/>
    </row>
    <row r="29" spans="1:20">
      <c r="H29" s="46"/>
      <c r="J29" s="46"/>
    </row>
    <row r="30" spans="1:20">
      <c r="H30" s="46"/>
      <c r="J30" s="46"/>
      <c r="K30" s="46"/>
    </row>
    <row r="31" spans="1:20">
      <c r="H31" s="48"/>
      <c r="J31" s="46"/>
    </row>
    <row r="32" spans="1:20">
      <c r="H32" s="46"/>
      <c r="J32" s="46"/>
      <c r="K32" s="46"/>
    </row>
    <row r="33" spans="8:11">
      <c r="H33" s="49"/>
      <c r="J33" s="49"/>
      <c r="K33" s="49"/>
    </row>
  </sheetData>
  <mergeCells count="30">
    <mergeCell ref="A28:F28"/>
    <mergeCell ref="G21:G22"/>
    <mergeCell ref="H21:I23"/>
    <mergeCell ref="J21:K23"/>
    <mergeCell ref="D22:E22"/>
    <mergeCell ref="B24:F24"/>
    <mergeCell ref="A26:F26"/>
    <mergeCell ref="B16:F16"/>
    <mergeCell ref="A17:A23"/>
    <mergeCell ref="D19:E19"/>
    <mergeCell ref="D20:E20"/>
    <mergeCell ref="B21:B22"/>
    <mergeCell ref="C21:C22"/>
    <mergeCell ref="D21:E21"/>
    <mergeCell ref="A5:A16"/>
    <mergeCell ref="B15:F15"/>
    <mergeCell ref="B6:D6"/>
    <mergeCell ref="B7:C7"/>
    <mergeCell ref="B8:C8"/>
    <mergeCell ref="B9:C9"/>
    <mergeCell ref="B10:F10"/>
    <mergeCell ref="B11:D11"/>
    <mergeCell ref="B12:D12"/>
    <mergeCell ref="B13:D13"/>
    <mergeCell ref="B14:D14"/>
    <mergeCell ref="B1:G1"/>
    <mergeCell ref="B2:G2"/>
    <mergeCell ref="B3:G3"/>
    <mergeCell ref="B4:G4"/>
    <mergeCell ref="B5:C5"/>
  </mergeCells>
  <dataValidations count="3">
    <dataValidation type="list" allowBlank="1" showInputMessage="1" showErrorMessage="1" sqref="F19" xr:uid="{B8C06E2D-1752-4757-923A-DEAD8194546E}">
      <formula1>"15%,0%"</formula1>
    </dataValidation>
    <dataValidation type="list" allowBlank="1" showInputMessage="1" showErrorMessage="1" sqref="F6:F9" xr:uid="{9F9AFF6C-6923-4DC3-B96F-BEEE0BE64B0D}">
      <formula1>"0%,5%,19%"</formula1>
    </dataValidation>
    <dataValidation type="list" allowBlank="1" showInputMessage="1" showErrorMessage="1" sqref="E18" xr:uid="{B133AC07-A202-40B5-A111-D84A185304A9}">
      <formula1>INDIRECT($D$18)</formula1>
    </dataValidation>
  </dataValidations>
  <pageMargins left="0.70866141732283472" right="0.70866141732283472" top="0.74803149606299213" bottom="0.74803149606299213" header="0.31496062992125984" footer="0.31496062992125984"/>
  <pageSetup paperSize="9" scale="32" orientation="portrait" r:id="rId1"/>
  <tableParts count="2">
    <tablePart r:id="rId2"/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6E632FF-95C6-44F5-875E-A31C02591F39}">
          <x14:formula1>
            <xm:f>Hoja3!$B$3:$B$6</xm:f>
          </x14:formula1>
          <xm:sqref>D18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224F97-8A35-4070-BE43-DE9B86A04E35}">
  <sheetPr>
    <pageSetUpPr fitToPage="1"/>
  </sheetPr>
  <dimension ref="A1:U33"/>
  <sheetViews>
    <sheetView topLeftCell="A5" zoomScale="85" zoomScaleNormal="85" zoomScaleSheetLayoutView="85" workbookViewId="0">
      <selection activeCell="H17" sqref="H17"/>
    </sheetView>
  </sheetViews>
  <sheetFormatPr defaultColWidth="10.7109375" defaultRowHeight="15"/>
  <cols>
    <col min="1" max="1" width="32.28515625" style="44" customWidth="1"/>
    <col min="2" max="2" width="29.5703125" style="44" customWidth="1"/>
    <col min="3" max="3" width="23.28515625" style="44" bestFit="1" customWidth="1"/>
    <col min="4" max="4" width="23.28515625" style="44" customWidth="1"/>
    <col min="5" max="5" width="39" style="44" customWidth="1"/>
    <col min="6" max="6" width="18.42578125" style="44" customWidth="1"/>
    <col min="7" max="7" width="26" style="47" bestFit="1" customWidth="1"/>
    <col min="8" max="8" width="20.5703125" style="44" customWidth="1"/>
    <col min="9" max="9" width="15.7109375" style="44" bestFit="1" customWidth="1"/>
    <col min="10" max="10" width="18" style="44" bestFit="1" customWidth="1"/>
    <col min="11" max="11" width="26.140625" style="44" bestFit="1" customWidth="1"/>
    <col min="12" max="12" width="25.140625" style="45" bestFit="1" customWidth="1"/>
    <col min="13" max="13" width="10.7109375" style="65"/>
    <col min="14" max="15" width="10.7109375" style="45"/>
    <col min="16" max="17" width="18.7109375" style="45" customWidth="1"/>
    <col min="18" max="18" width="24.5703125" style="45" bestFit="1" customWidth="1"/>
    <col min="19" max="19" width="41.5703125" style="45" customWidth="1"/>
    <col min="20" max="20" width="38.85546875" style="45" bestFit="1" customWidth="1"/>
    <col min="21" max="16384" width="10.7109375" style="45"/>
  </cols>
  <sheetData>
    <row r="1" spans="1:21" ht="24" customHeight="1">
      <c r="A1" s="78" t="s">
        <v>19</v>
      </c>
      <c r="B1" s="136" t="s">
        <v>511</v>
      </c>
      <c r="C1" s="137"/>
      <c r="D1" s="137"/>
      <c r="E1" s="137"/>
      <c r="F1" s="137"/>
      <c r="G1" s="138"/>
      <c r="J1" s="89" t="s">
        <v>21</v>
      </c>
      <c r="K1" s="90" t="s">
        <v>22</v>
      </c>
      <c r="L1" s="90" t="s">
        <v>23</v>
      </c>
      <c r="M1" s="90" t="s">
        <v>24</v>
      </c>
      <c r="N1" s="90"/>
      <c r="O1" s="90"/>
      <c r="P1" s="90"/>
      <c r="Q1" s="90"/>
      <c r="R1" s="89"/>
      <c r="S1" s="89"/>
      <c r="T1" s="90"/>
      <c r="U1" s="77"/>
    </row>
    <row r="2" spans="1:21" ht="24" customHeight="1">
      <c r="A2" s="79" t="s">
        <v>25</v>
      </c>
      <c r="B2" s="139">
        <v>809010600</v>
      </c>
      <c r="C2" s="140"/>
      <c r="D2" s="140"/>
      <c r="E2" s="140"/>
      <c r="F2" s="140"/>
      <c r="G2" s="141"/>
      <c r="J2" s="89" t="s">
        <v>26</v>
      </c>
      <c r="K2" s="90" t="s">
        <v>21</v>
      </c>
      <c r="L2" s="90" t="s">
        <v>27</v>
      </c>
      <c r="M2" s="90">
        <v>1.4999999999999999E-2</v>
      </c>
      <c r="N2" s="90"/>
      <c r="O2" s="90"/>
      <c r="P2" s="89"/>
      <c r="Q2" s="89"/>
      <c r="R2" s="90"/>
      <c r="S2" s="90"/>
      <c r="T2" s="90"/>
      <c r="U2" s="77"/>
    </row>
    <row r="3" spans="1:21" ht="24" customHeight="1">
      <c r="A3" s="79" t="s">
        <v>28</v>
      </c>
      <c r="B3" s="139" t="s">
        <v>513</v>
      </c>
      <c r="C3" s="140"/>
      <c r="D3" s="140"/>
      <c r="E3" s="140"/>
      <c r="F3" s="140"/>
      <c r="G3" s="141"/>
      <c r="J3" s="89" t="s">
        <v>30</v>
      </c>
      <c r="K3" s="90" t="s">
        <v>21</v>
      </c>
      <c r="L3" s="90" t="s">
        <v>31</v>
      </c>
      <c r="M3" s="90">
        <v>2.5000000000000001E-2</v>
      </c>
      <c r="N3" s="90"/>
      <c r="O3" s="90"/>
      <c r="P3" s="89"/>
      <c r="Q3" s="89"/>
      <c r="R3" s="90"/>
      <c r="S3" s="90"/>
      <c r="T3" s="90"/>
      <c r="U3" s="77"/>
    </row>
    <row r="4" spans="1:21" ht="24" customHeight="1">
      <c r="A4" s="79" t="s">
        <v>32</v>
      </c>
      <c r="B4" s="142">
        <v>45323</v>
      </c>
      <c r="C4" s="140"/>
      <c r="D4" s="140"/>
      <c r="E4" s="140"/>
      <c r="F4" s="140"/>
      <c r="G4" s="141"/>
      <c r="J4" s="89"/>
      <c r="K4" s="90" t="s">
        <v>21</v>
      </c>
      <c r="L4" s="90" t="s">
        <v>33</v>
      </c>
      <c r="M4" s="90">
        <v>3.5000000000000003E-2</v>
      </c>
      <c r="N4" s="90"/>
      <c r="O4" s="90"/>
      <c r="P4" s="89"/>
      <c r="Q4" s="89"/>
      <c r="R4" s="90"/>
      <c r="S4" s="90"/>
      <c r="T4" s="90"/>
      <c r="U4" s="77"/>
    </row>
    <row r="5" spans="1:21" ht="36">
      <c r="A5" s="161" t="s">
        <v>34</v>
      </c>
      <c r="B5" s="164" t="s">
        <v>35</v>
      </c>
      <c r="C5" s="165"/>
      <c r="D5" s="166"/>
      <c r="E5" s="68" t="s">
        <v>36</v>
      </c>
      <c r="F5" s="69" t="s">
        <v>3</v>
      </c>
      <c r="G5" s="68" t="s">
        <v>37</v>
      </c>
      <c r="J5" s="89"/>
      <c r="K5" s="90" t="s">
        <v>26</v>
      </c>
      <c r="L5" s="90" t="s">
        <v>38</v>
      </c>
      <c r="M5" s="90">
        <v>0.04</v>
      </c>
      <c r="N5" s="90"/>
      <c r="O5" s="90"/>
      <c r="P5" s="89"/>
      <c r="Q5" s="89"/>
      <c r="R5" s="90"/>
      <c r="S5" s="90"/>
      <c r="T5" s="90"/>
      <c r="U5" s="77"/>
    </row>
    <row r="6" spans="1:21" ht="18">
      <c r="A6" s="162"/>
      <c r="B6" s="145" t="s">
        <v>39</v>
      </c>
      <c r="C6" s="146"/>
      <c r="D6" s="147"/>
      <c r="E6" s="70">
        <v>43819799.159663871</v>
      </c>
      <c r="F6" s="71">
        <v>0.19</v>
      </c>
      <c r="G6" s="72">
        <f>+E6</f>
        <v>43819799.159663871</v>
      </c>
      <c r="H6" s="46"/>
      <c r="J6" s="91"/>
      <c r="K6" s="90" t="s">
        <v>26</v>
      </c>
      <c r="L6" s="90">
        <v>52439818</v>
      </c>
      <c r="M6" s="90">
        <v>0.06</v>
      </c>
      <c r="N6" s="90"/>
      <c r="O6" s="90"/>
      <c r="P6" s="89"/>
      <c r="Q6" s="89"/>
      <c r="R6" s="90"/>
      <c r="S6" s="90"/>
      <c r="T6" s="90"/>
      <c r="U6" s="77"/>
    </row>
    <row r="7" spans="1:21" ht="18">
      <c r="A7" s="162"/>
      <c r="B7" s="145" t="s">
        <v>41</v>
      </c>
      <c r="C7" s="146"/>
      <c r="D7" s="147"/>
      <c r="E7" s="70">
        <v>0</v>
      </c>
      <c r="F7" s="71">
        <v>0.19</v>
      </c>
      <c r="G7" s="72">
        <f>+E7</f>
        <v>0</v>
      </c>
      <c r="H7" s="46"/>
      <c r="J7" s="91"/>
      <c r="K7" s="90" t="s">
        <v>26</v>
      </c>
      <c r="L7" s="90" t="s">
        <v>42</v>
      </c>
      <c r="M7" s="90">
        <v>0.01</v>
      </c>
      <c r="N7" s="90"/>
      <c r="O7" s="90"/>
      <c r="P7" s="91"/>
      <c r="Q7" s="91"/>
      <c r="R7" s="90"/>
      <c r="S7" s="90"/>
      <c r="T7" s="90"/>
      <c r="U7" s="77"/>
    </row>
    <row r="8" spans="1:21" ht="18">
      <c r="A8" s="162"/>
      <c r="B8" s="145" t="s">
        <v>43</v>
      </c>
      <c r="C8" s="146"/>
      <c r="D8" s="147"/>
      <c r="E8" s="70"/>
      <c r="F8" s="71">
        <v>0</v>
      </c>
      <c r="G8" s="72">
        <f>+E8</f>
        <v>0</v>
      </c>
      <c r="H8" s="46"/>
      <c r="J8" s="91"/>
      <c r="K8" s="90" t="s">
        <v>26</v>
      </c>
      <c r="L8" s="90" t="s">
        <v>44</v>
      </c>
      <c r="M8" s="90">
        <v>0.02</v>
      </c>
      <c r="N8" s="90"/>
      <c r="O8" s="90"/>
      <c r="P8" s="91"/>
      <c r="Q8" s="91"/>
      <c r="R8" s="90"/>
      <c r="S8" s="90"/>
      <c r="T8" s="90"/>
      <c r="U8" s="77"/>
    </row>
    <row r="9" spans="1:21" ht="18">
      <c r="A9" s="162"/>
      <c r="B9" s="145" t="s">
        <v>45</v>
      </c>
      <c r="C9" s="146"/>
      <c r="D9" s="147"/>
      <c r="E9" s="70"/>
      <c r="F9" s="71">
        <v>0</v>
      </c>
      <c r="G9" s="72">
        <f>+E9</f>
        <v>0</v>
      </c>
      <c r="H9" s="46"/>
      <c r="J9" s="91"/>
      <c r="K9" s="90" t="s">
        <v>26</v>
      </c>
      <c r="L9" s="90" t="s">
        <v>46</v>
      </c>
      <c r="M9" s="90">
        <v>0.02</v>
      </c>
      <c r="N9" s="90"/>
      <c r="O9" s="90"/>
      <c r="P9" s="91"/>
      <c r="Q9" s="91"/>
      <c r="R9" s="90"/>
      <c r="S9" s="90"/>
      <c r="T9" s="90"/>
      <c r="U9" s="77"/>
    </row>
    <row r="10" spans="1:21" ht="18">
      <c r="A10" s="162"/>
      <c r="B10" s="156" t="s">
        <v>47</v>
      </c>
      <c r="C10" s="156"/>
      <c r="D10" s="156"/>
      <c r="E10" s="156"/>
      <c r="F10" s="156"/>
      <c r="G10" s="73">
        <f>SUM(G6:G9)</f>
        <v>43819799.159663871</v>
      </c>
      <c r="H10" s="46"/>
      <c r="J10" s="91"/>
      <c r="K10" s="90" t="s">
        <v>26</v>
      </c>
      <c r="L10" s="90" t="s">
        <v>48</v>
      </c>
      <c r="M10" s="90">
        <v>3.5000000000000003E-2</v>
      </c>
      <c r="N10" s="90"/>
      <c r="O10" s="90"/>
      <c r="P10" s="91"/>
      <c r="Q10" s="91"/>
      <c r="R10" s="90"/>
      <c r="S10" s="90"/>
      <c r="T10" s="90"/>
      <c r="U10" s="77"/>
    </row>
    <row r="11" spans="1:21" ht="18">
      <c r="A11" s="162"/>
      <c r="B11" s="145" t="s">
        <v>49</v>
      </c>
      <c r="C11" s="146"/>
      <c r="D11" s="147"/>
      <c r="E11" s="74">
        <f>+E6</f>
        <v>43819799.159663871</v>
      </c>
      <c r="F11" s="75">
        <f>+F6</f>
        <v>0.19</v>
      </c>
      <c r="G11" s="76">
        <f>+E11*F11</f>
        <v>8325761.8403361356</v>
      </c>
      <c r="H11" s="46"/>
      <c r="J11" s="91"/>
      <c r="K11" s="90" t="s">
        <v>30</v>
      </c>
      <c r="L11" s="90" t="s">
        <v>50</v>
      </c>
      <c r="M11" s="90">
        <v>0.04</v>
      </c>
      <c r="N11" s="90"/>
      <c r="O11" s="90"/>
      <c r="P11" s="91"/>
      <c r="Q11" s="91"/>
      <c r="R11" s="90"/>
      <c r="S11" s="90"/>
      <c r="T11" s="90"/>
      <c r="U11" s="77"/>
    </row>
    <row r="12" spans="1:21" ht="18">
      <c r="A12" s="162"/>
      <c r="B12" s="145" t="s">
        <v>51</v>
      </c>
      <c r="C12" s="146"/>
      <c r="D12" s="147"/>
      <c r="E12" s="74">
        <f t="shared" ref="E12:F14" si="0">+E7</f>
        <v>0</v>
      </c>
      <c r="F12" s="75">
        <f t="shared" si="0"/>
        <v>0.19</v>
      </c>
      <c r="G12" s="76">
        <f>+E12*F12</f>
        <v>0</v>
      </c>
      <c r="H12" s="46"/>
      <c r="J12" s="91"/>
      <c r="K12" s="90" t="s">
        <v>30</v>
      </c>
      <c r="L12" s="90" t="s">
        <v>52</v>
      </c>
      <c r="M12" s="90">
        <v>3.5000000000000003E-2</v>
      </c>
      <c r="N12" s="90"/>
      <c r="O12" s="90"/>
      <c r="P12" s="91"/>
      <c r="Q12" s="91"/>
      <c r="R12" s="90"/>
      <c r="S12" s="90"/>
      <c r="T12" s="90"/>
      <c r="U12" s="77"/>
    </row>
    <row r="13" spans="1:21" ht="18">
      <c r="A13" s="162"/>
      <c r="B13" s="145" t="s">
        <v>53</v>
      </c>
      <c r="C13" s="146"/>
      <c r="D13" s="147"/>
      <c r="E13" s="74">
        <f t="shared" si="0"/>
        <v>0</v>
      </c>
      <c r="F13" s="75">
        <f t="shared" si="0"/>
        <v>0</v>
      </c>
      <c r="G13" s="76">
        <f>+E13*F13</f>
        <v>0</v>
      </c>
      <c r="H13" s="46"/>
      <c r="J13" s="91"/>
      <c r="K13" s="91"/>
      <c r="L13" s="90" t="s">
        <v>54</v>
      </c>
      <c r="M13" s="92">
        <v>0</v>
      </c>
      <c r="N13" s="90"/>
      <c r="O13" s="90"/>
      <c r="P13" s="91"/>
      <c r="Q13" s="91"/>
      <c r="R13" s="90"/>
      <c r="S13" s="90"/>
      <c r="T13" s="90"/>
    </row>
    <row r="14" spans="1:21" ht="18">
      <c r="A14" s="162"/>
      <c r="B14" s="145" t="s">
        <v>55</v>
      </c>
      <c r="C14" s="146"/>
      <c r="D14" s="147"/>
      <c r="E14" s="74">
        <f t="shared" si="0"/>
        <v>0</v>
      </c>
      <c r="F14" s="75">
        <f t="shared" si="0"/>
        <v>0</v>
      </c>
      <c r="G14" s="76">
        <f>+E14*F14</f>
        <v>0</v>
      </c>
      <c r="H14" s="46"/>
      <c r="J14" s="91"/>
      <c r="K14" s="89" t="s">
        <v>21</v>
      </c>
      <c r="L14" s="90"/>
      <c r="M14" s="92"/>
      <c r="N14" s="90"/>
      <c r="O14" s="90"/>
      <c r="P14" s="90"/>
      <c r="Q14" s="90"/>
      <c r="R14" s="90"/>
      <c r="S14" s="90"/>
      <c r="T14" s="90"/>
    </row>
    <row r="15" spans="1:21" ht="18">
      <c r="A15" s="162"/>
      <c r="B15" s="156" t="s">
        <v>56</v>
      </c>
      <c r="C15" s="156"/>
      <c r="D15" s="156"/>
      <c r="E15" s="156"/>
      <c r="F15" s="156"/>
      <c r="G15" s="73">
        <f>SUM(G11:G14)</f>
        <v>8325761.8403361356</v>
      </c>
      <c r="H15" s="46"/>
      <c r="J15" s="91"/>
      <c r="K15" s="89" t="s">
        <v>26</v>
      </c>
      <c r="L15" s="90"/>
      <c r="M15" s="92"/>
      <c r="N15" s="90"/>
      <c r="O15" s="90"/>
      <c r="P15" s="90"/>
      <c r="Q15" s="90"/>
      <c r="R15" s="90"/>
      <c r="S15" s="90"/>
      <c r="T15" s="90"/>
    </row>
    <row r="16" spans="1:21" ht="18">
      <c r="A16" s="163"/>
      <c r="B16" s="156" t="s">
        <v>57</v>
      </c>
      <c r="C16" s="156"/>
      <c r="D16" s="156"/>
      <c r="E16" s="156"/>
      <c r="F16" s="156"/>
      <c r="G16" s="73">
        <f>+G10+G15</f>
        <v>52145561.000000007</v>
      </c>
      <c r="H16" s="102">
        <v>99668777</v>
      </c>
      <c r="I16" s="112"/>
      <c r="J16" s="91"/>
      <c r="K16" s="89" t="s">
        <v>30</v>
      </c>
      <c r="L16" s="90"/>
      <c r="M16" s="92"/>
      <c r="N16" s="90"/>
      <c r="O16" s="90"/>
      <c r="P16" s="90"/>
      <c r="Q16" s="90"/>
      <c r="R16" s="90"/>
      <c r="S16" s="90"/>
      <c r="T16" s="90"/>
    </row>
    <row r="17" spans="1:20" ht="36">
      <c r="A17" s="167" t="s">
        <v>58</v>
      </c>
      <c r="B17" s="80" t="s">
        <v>59</v>
      </c>
      <c r="C17" s="81" t="s">
        <v>60</v>
      </c>
      <c r="D17" s="81" t="s">
        <v>61</v>
      </c>
      <c r="E17" s="81" t="s">
        <v>23</v>
      </c>
      <c r="F17" s="80" t="s">
        <v>3</v>
      </c>
      <c r="G17" s="81" t="s">
        <v>62</v>
      </c>
      <c r="H17" s="46">
        <f>+H16-G16</f>
        <v>47523215.999999993</v>
      </c>
      <c r="J17" s="91"/>
      <c r="K17" s="91"/>
      <c r="L17" s="90"/>
      <c r="M17" s="92"/>
      <c r="N17" s="90"/>
      <c r="O17" s="90"/>
      <c r="P17" s="90"/>
      <c r="Q17" s="90"/>
      <c r="R17" s="90"/>
      <c r="S17" s="90"/>
      <c r="T17" s="90"/>
    </row>
    <row r="18" spans="1:20" ht="36">
      <c r="A18" s="168"/>
      <c r="B18" s="82" t="s">
        <v>63</v>
      </c>
      <c r="C18" s="83">
        <f>+G10</f>
        <v>43819799.159663871</v>
      </c>
      <c r="D18" s="87" t="s">
        <v>64</v>
      </c>
      <c r="E18" s="88" t="s">
        <v>52</v>
      </c>
      <c r="F18" s="85">
        <f>+VLOOKUP(E18,L$2:$M$13,2,0)</f>
        <v>3.5000000000000003E-2</v>
      </c>
      <c r="G18" s="86">
        <f>+C18*F18</f>
        <v>1533692.9705882357</v>
      </c>
      <c r="H18" s="46"/>
      <c r="J18" s="91"/>
      <c r="K18" s="89"/>
      <c r="L18" s="90"/>
      <c r="M18" s="92"/>
      <c r="N18" s="90"/>
      <c r="O18" s="90"/>
      <c r="P18" s="90"/>
      <c r="Q18" s="90"/>
      <c r="R18" s="90"/>
      <c r="S18" s="90"/>
      <c r="T18" s="90"/>
    </row>
    <row r="19" spans="1:20" ht="43.5" customHeight="1">
      <c r="A19" s="168"/>
      <c r="B19" s="82" t="s">
        <v>65</v>
      </c>
      <c r="C19" s="83">
        <f>+G15</f>
        <v>8325761.8403361356</v>
      </c>
      <c r="D19" s="148" t="s">
        <v>66</v>
      </c>
      <c r="E19" s="148"/>
      <c r="F19" s="66">
        <v>0.15</v>
      </c>
      <c r="G19" s="84">
        <f>+C19*F19</f>
        <v>1248864.2760504202</v>
      </c>
      <c r="H19" s="46"/>
      <c r="J19" s="46"/>
    </row>
    <row r="20" spans="1:20" ht="42.75">
      <c r="A20" s="168"/>
      <c r="B20" s="93" t="s">
        <v>59</v>
      </c>
      <c r="C20" s="94" t="s">
        <v>67</v>
      </c>
      <c r="D20" s="149" t="s">
        <v>68</v>
      </c>
      <c r="E20" s="150"/>
      <c r="F20" s="93" t="s">
        <v>3</v>
      </c>
      <c r="G20" s="94" t="s">
        <v>62</v>
      </c>
      <c r="H20" s="67" t="s">
        <v>69</v>
      </c>
      <c r="I20" s="51">
        <f>+VLOOKUP(D21,'Tarifas validar '!A$5:G425,7,0)</f>
        <v>1.06</v>
      </c>
      <c r="J20" s="52" t="s">
        <v>70</v>
      </c>
      <c r="K20" s="51">
        <f>+VLOOKUP(D21,'Tarifas validar '!A$5:Z425,8,0)</f>
        <v>10.6</v>
      </c>
    </row>
    <row r="21" spans="1:20" ht="20.25" customHeight="1">
      <c r="A21" s="168"/>
      <c r="B21" s="157" t="s">
        <v>71</v>
      </c>
      <c r="C21" s="159">
        <f>+G10</f>
        <v>43819799.159663871</v>
      </c>
      <c r="D21" s="151">
        <v>6820</v>
      </c>
      <c r="E21" s="152"/>
      <c r="F21" s="55">
        <f>+VLOOKUP(D21,'Tarifas validar '!A$5:C425,3,0)</f>
        <v>10</v>
      </c>
      <c r="G21" s="143">
        <f>+(C21*F21)/1000</f>
        <v>438197.99159663869</v>
      </c>
      <c r="H21" s="135">
        <f>+I20*C21%</f>
        <v>464489.87109243701</v>
      </c>
      <c r="I21" s="135"/>
      <c r="J21" s="135">
        <f>+(K20*C21)/1000</f>
        <v>464489.87109243701</v>
      </c>
      <c r="K21" s="135"/>
    </row>
    <row r="22" spans="1:20" ht="63.75" customHeight="1">
      <c r="A22" s="168"/>
      <c r="B22" s="158"/>
      <c r="C22" s="160"/>
      <c r="D22" s="133" t="str">
        <f>+VLOOKUP(D21,'Tarifas validar '!A$5:C425,2,0)</f>
        <v>Actividades inmobiliarias realizadas a cambio de una retribución o por contrata</v>
      </c>
      <c r="E22" s="134"/>
      <c r="F22" s="56" t="s">
        <v>72</v>
      </c>
      <c r="G22" s="144"/>
      <c r="H22" s="135"/>
      <c r="I22" s="135"/>
      <c r="J22" s="135"/>
      <c r="K22" s="135"/>
    </row>
    <row r="23" spans="1:20" ht="29.25" customHeight="1">
      <c r="A23" s="169"/>
      <c r="B23" s="53" t="s">
        <v>16</v>
      </c>
      <c r="C23" s="54">
        <f>+G21</f>
        <v>438197.99159663869</v>
      </c>
      <c r="D23" s="54"/>
      <c r="E23" s="50"/>
      <c r="F23" s="57">
        <v>0.06</v>
      </c>
      <c r="G23" s="58">
        <f>+C23*F23</f>
        <v>26291.879495798319</v>
      </c>
      <c r="H23" s="135"/>
      <c r="I23" s="135"/>
      <c r="J23" s="135"/>
      <c r="K23" s="135"/>
    </row>
    <row r="24" spans="1:20" ht="38.25" customHeight="1" thickBot="1">
      <c r="A24" s="59"/>
      <c r="B24" s="170" t="s">
        <v>73</v>
      </c>
      <c r="C24" s="170"/>
      <c r="D24" s="170"/>
      <c r="E24" s="170"/>
      <c r="F24" s="170"/>
      <c r="G24" s="60">
        <f>+G18+G19+G21+G23</f>
        <v>3247047.1177310925</v>
      </c>
      <c r="H24" s="46"/>
      <c r="J24" s="46"/>
    </row>
    <row r="25" spans="1:20" ht="20.25">
      <c r="A25" s="61"/>
      <c r="B25" s="61"/>
      <c r="C25" s="61"/>
      <c r="D25" s="61"/>
      <c r="E25" s="61"/>
      <c r="F25" s="61"/>
      <c r="G25" s="62"/>
      <c r="H25" s="46"/>
      <c r="J25" s="46"/>
    </row>
    <row r="26" spans="1:20" ht="28.5" customHeight="1" thickBot="1">
      <c r="A26" s="130" t="s">
        <v>74</v>
      </c>
      <c r="B26" s="131"/>
      <c r="C26" s="131"/>
      <c r="D26" s="131"/>
      <c r="E26" s="131"/>
      <c r="F26" s="132"/>
      <c r="G26" s="64">
        <v>0</v>
      </c>
      <c r="H26" s="46"/>
      <c r="J26" s="46"/>
    </row>
    <row r="27" spans="1:20" ht="20.25">
      <c r="A27" s="61"/>
      <c r="B27" s="61"/>
      <c r="C27" s="61"/>
      <c r="D27" s="61"/>
      <c r="E27" s="61"/>
      <c r="F27" s="61"/>
      <c r="G27" s="62"/>
      <c r="H27" s="46"/>
      <c r="J27" s="46"/>
    </row>
    <row r="28" spans="1:20" ht="53.25" customHeight="1" thickBot="1">
      <c r="A28" s="179" t="s">
        <v>75</v>
      </c>
      <c r="B28" s="180"/>
      <c r="C28" s="180"/>
      <c r="D28" s="180"/>
      <c r="E28" s="180"/>
      <c r="F28" s="181"/>
      <c r="G28" s="63">
        <f>+G16-G24-G26</f>
        <v>48898513.882268913</v>
      </c>
      <c r="H28" s="46"/>
      <c r="J28" s="46"/>
    </row>
    <row r="29" spans="1:20">
      <c r="H29" s="46"/>
      <c r="J29" s="46"/>
    </row>
    <row r="30" spans="1:20">
      <c r="H30" s="46"/>
      <c r="J30" s="46"/>
      <c r="K30" s="46"/>
    </row>
    <row r="31" spans="1:20">
      <c r="H31" s="48"/>
      <c r="J31" s="46"/>
    </row>
    <row r="32" spans="1:20">
      <c r="H32" s="46"/>
      <c r="J32" s="46"/>
      <c r="K32" s="46"/>
    </row>
    <row r="33" spans="8:11">
      <c r="H33" s="49"/>
      <c r="J33" s="49"/>
      <c r="K33" s="49"/>
    </row>
  </sheetData>
  <mergeCells count="30">
    <mergeCell ref="A28:F28"/>
    <mergeCell ref="G21:G22"/>
    <mergeCell ref="H21:I23"/>
    <mergeCell ref="J21:K23"/>
    <mergeCell ref="D22:E22"/>
    <mergeCell ref="B24:F24"/>
    <mergeCell ref="A26:F26"/>
    <mergeCell ref="B16:F16"/>
    <mergeCell ref="A17:A23"/>
    <mergeCell ref="D19:E19"/>
    <mergeCell ref="D20:E20"/>
    <mergeCell ref="B21:B22"/>
    <mergeCell ref="C21:C22"/>
    <mergeCell ref="D21:E21"/>
    <mergeCell ref="A5:A16"/>
    <mergeCell ref="B15:F15"/>
    <mergeCell ref="B6:D6"/>
    <mergeCell ref="B7:D7"/>
    <mergeCell ref="B8:D8"/>
    <mergeCell ref="B9:D9"/>
    <mergeCell ref="B10:F10"/>
    <mergeCell ref="B11:D11"/>
    <mergeCell ref="B12:D12"/>
    <mergeCell ref="B13:D13"/>
    <mergeCell ref="B14:D14"/>
    <mergeCell ref="B1:G1"/>
    <mergeCell ref="B2:G2"/>
    <mergeCell ref="B3:G3"/>
    <mergeCell ref="B4:G4"/>
    <mergeCell ref="B5:D5"/>
  </mergeCells>
  <dataValidations count="3">
    <dataValidation type="list" allowBlank="1" showInputMessage="1" showErrorMessage="1" sqref="E18" xr:uid="{6D01213A-767F-41CD-8330-A046EE4369AE}">
      <formula1>INDIRECT($D$18)</formula1>
    </dataValidation>
    <dataValidation type="list" allowBlank="1" showInputMessage="1" showErrorMessage="1" sqref="F6:F9" xr:uid="{212B72F7-6FBA-4CCB-BEF2-E190029B5C79}">
      <formula1>"0%,5%,19%"</formula1>
    </dataValidation>
    <dataValidation type="list" allowBlank="1" showInputMessage="1" showErrorMessage="1" sqref="F19" xr:uid="{36CDB4F2-AC02-4204-9B90-148730B435B7}">
      <formula1>"15%,0%"</formula1>
    </dataValidation>
  </dataValidations>
  <pageMargins left="0.70866141732283472" right="0.70866141732283472" top="0.74803149606299213" bottom="0.74803149606299213" header="0.31496062992125984" footer="0.31496062992125984"/>
  <pageSetup scale="45" orientation="landscape" r:id="rId1"/>
  <tableParts count="2">
    <tablePart r:id="rId2"/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4C26F65-28F5-4883-808D-7F2AEED4C24F}">
          <x14:formula1>
            <xm:f>Hoja3!$B$3:$B$6</xm:f>
          </x14:formula1>
          <xm:sqref>D18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A n B X W D u P s 4 W k A A A A 9 Q A A A B I A H A B D b 2 5 m a W c v U G F j a 2 F n Z S 5 4 b W w g o h g A K K A U A A A A A A A A A A A A A A A A A A A A A A A A A A A A h Y 8 x D o I w G I W v Q r r T 1 m o M k p 8 y s E o 0 M T G u T a n Q C M X Q Y r m b g 0 f y C m I U d X N 8 3 / u G 9 + 7 X G 6 R D U w c X 1 V n d m g T N M E W B M r I t t C k T 1 L t j G K G U w 1 b I k y h V M M r G x o M t E l Q 5 d 4 4 J 8 d 5 j P 8 d t V x J G 6 Y w c 8 v V O V q o R 6 C P r / 3 K o j X X C S I U 4 7 F 9 j O M O r J Y 4 W D F M g E 4 N c m 2 / P x r n P 9 g d C 1 t e u 7 x R X N s w 2 Q K Y I 5 H 2 B P w B Q S w M E F A A C A A g A A n B X W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A J w V 1 g o i k e 4 D g A A A B E A A A A T A B w A R m 9 y b X V s Y X M v U 2 V j d G l v b j E u b S C i G A A o o B Q A A A A A A A A A A A A A A A A A A A A A A A A A A A A r T k 0 u y c z P U w i G 0 I b W A F B L A Q I t A B Q A A g A I A A J w V 1 g 7 j 7 O F p A A A A P U A A A A S A A A A A A A A A A A A A A A A A A A A A A B D b 2 5 m a W c v U G F j a 2 F n Z S 5 4 b W x Q S w E C L Q A U A A I A C A A C c F d Y D 8 r p q 6 Q A A A D p A A A A E w A A A A A A A A A A A A A A A A D w A A A A W 0 N v b n R l b n R f V H l w Z X N d L n h t b F B L A Q I t A B Q A A g A I A A J w V 1 g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D t e / X e H J L X Q a P + B J I Y A S W t A A A A A A I A A A A A A B B m A A A A A Q A A I A A A A N w w 2 a 3 J S k S n o 8 s + Q H y Z h V N m Z 5 E H / u y f Z q t 9 K J l n K F v I A A A A A A 6 A A A A A A g A A I A A A A D t Z M y Y j R t / u M S A M y V f Z X K D q s j L C j M I x M H b a H C T K Y 6 8 b U A A A A G B j / Z q U d I j V y i j t g r D k f v + P o f k C C i 4 S s E c t C R 3 Q p 6 K t W m v z 7 X d x k j 5 Z x q v b j Q G e s U / f Y b z a M Q g M 6 H t o e y s 4 L J L X M S K m p B / Z v 3 G Z P y v r w 8 X s Q A A A A I / H K 9 9 R V o E d V O 5 / b Q o i n + a l L S A g a O T 7 b d Y + 7 T 0 Z f X f A I j S z v i Z v 0 x j u Y f 3 W 8 h w d p z e m Z s 7 9 l B 5 B 9 p X u 7 H 4 B A V s = < / D a t a M a s h u p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227F972A283DF49B2FCFC14A41C2BE8" ma:contentTypeVersion="18" ma:contentTypeDescription="Crear nuevo documento." ma:contentTypeScope="" ma:versionID="415be644d9e877aa3a434edbb3cfc178">
  <xsd:schema xmlns:xsd="http://www.w3.org/2001/XMLSchema" xmlns:xs="http://www.w3.org/2001/XMLSchema" xmlns:p="http://schemas.microsoft.com/office/2006/metadata/properties" xmlns:ns2="073acb01-3677-47bc-9f74-3e3f9815da0f" xmlns:ns3="daaf9afd-fd36-408d-b218-652a4a0b0200" targetNamespace="http://schemas.microsoft.com/office/2006/metadata/properties" ma:root="true" ma:fieldsID="ec23d78583c65ef48a54315581a910eb" ns2:_="" ns3:_="">
    <xsd:import namespace="073acb01-3677-47bc-9f74-3e3f9815da0f"/>
    <xsd:import namespace="daaf9afd-fd36-408d-b218-652a4a0b020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3acb01-3677-47bc-9f74-3e3f9815da0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Etiquetas de imagen" ma:readOnly="false" ma:fieldId="{5cf76f15-5ced-4ddc-b409-7134ff3c332f}" ma:taxonomyMulti="true" ma:sspId="e31b1466-370e-4680-8e95-6fcae1d3fa8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af9afd-fd36-408d-b218-652a4a0b020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7ac5ad71-6e95-4234-9a80-b96029d140ac}" ma:internalName="TaxCatchAll" ma:showField="CatchAllData" ma:web="daaf9afd-fd36-408d-b218-652a4a0b020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73acb01-3677-47bc-9f74-3e3f9815da0f">
      <Terms xmlns="http://schemas.microsoft.com/office/infopath/2007/PartnerControls"/>
    </lcf76f155ced4ddcb4097134ff3c332f>
    <TaxCatchAll xmlns="daaf9afd-fd36-408d-b218-652a4a0b0200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E0EE41F-C9D5-49A6-9C3E-4ABBFE941E55}"/>
</file>

<file path=customXml/itemProps2.xml><?xml version="1.0" encoding="utf-8"?>
<ds:datastoreItem xmlns:ds="http://schemas.openxmlformats.org/officeDocument/2006/customXml" ds:itemID="{402FC057-95C6-40B4-90B5-6AB032258D92}"/>
</file>

<file path=customXml/itemProps3.xml><?xml version="1.0" encoding="utf-8"?>
<ds:datastoreItem xmlns:ds="http://schemas.openxmlformats.org/officeDocument/2006/customXml" ds:itemID="{681ED8D5-5C81-4495-83F9-E05DD6CB65AF}"/>
</file>

<file path=customXml/itemProps4.xml><?xml version="1.0" encoding="utf-8"?>
<ds:datastoreItem xmlns:ds="http://schemas.openxmlformats.org/officeDocument/2006/customXml" ds:itemID="{925AB210-6CE1-4F75-A2F1-8FA13F4F007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Hernan saavedra</dc:creator>
  <cp:keywords/>
  <dc:description/>
  <cp:lastModifiedBy>Jose Guillermo Diaz Murcia</cp:lastModifiedBy>
  <cp:revision/>
  <dcterms:created xsi:type="dcterms:W3CDTF">2023-03-31T03:05:10Z</dcterms:created>
  <dcterms:modified xsi:type="dcterms:W3CDTF">2024-04-11T21:50:18Z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0x0101007227F972A283DF49B2FCFC14A41C2BE8</vt:lpwstr>
  </property>
  <property fmtid="{D5CDD505-2E9C-101B-9397-08002B2CF9AE}" pid="3" name="MediaServiceImageTags">
    <vt:lpwstr/>
  </property>
</Properties>
</file>